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2"/>
  <workbookPr filterPrivacy="1" defaultThemeVersion="124226"/>
  <xr:revisionPtr revIDLastSave="0" documentId="8_{379FB8ED-DD55-6649-BA96-2686DAAA58D9}" xr6:coauthVersionLast="41" xr6:coauthVersionMax="41" xr10:uidLastSave="{00000000-0000-0000-0000-000000000000}"/>
  <bookViews>
    <workbookView xWindow="1365" yWindow="885" windowWidth="14805" windowHeight="6450" tabRatio="1000" xr2:uid="{00000000-000D-0000-FFFF-FFFF00000000}"/>
  </bookViews>
  <sheets>
    <sheet name="Сводный бюджет" sheetId="9" r:id="rId1"/>
    <sheet name="ОНК-Народный контроль" sheetId="28" r:id="rId2"/>
    <sheet name="Лист1" sheetId="29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28" l="1"/>
  <c r="F26" i="28"/>
  <c r="F14" i="28"/>
  <c r="F4" i="28"/>
  <c r="F35" i="29"/>
  <c r="F23" i="29"/>
  <c r="F22" i="29"/>
  <c r="E21" i="29"/>
  <c r="F21" i="29"/>
  <c r="E17" i="29"/>
  <c r="F17" i="29"/>
  <c r="E16" i="29"/>
  <c r="F16" i="29"/>
  <c r="E15" i="29"/>
  <c r="D15" i="29"/>
  <c r="F15" i="29"/>
  <c r="E14" i="29"/>
  <c r="F14" i="29"/>
  <c r="F10" i="29"/>
  <c r="F9" i="29"/>
  <c r="E8" i="29"/>
  <c r="F8" i="29"/>
  <c r="F7" i="29"/>
  <c r="E6" i="29"/>
  <c r="D6" i="29"/>
  <c r="F6" i="29"/>
  <c r="F3" i="29"/>
  <c r="F4" i="29"/>
  <c r="F20" i="28"/>
  <c r="F19" i="28"/>
  <c r="F18" i="28"/>
  <c r="F12" i="28"/>
  <c r="F9" i="28"/>
  <c r="F8" i="28"/>
  <c r="F7" i="28"/>
  <c r="F3" i="28"/>
  <c r="F5" i="28"/>
  <c r="F25" i="29"/>
  <c r="F21" i="28"/>
  <c r="F13" i="28"/>
  <c r="F16" i="28"/>
  <c r="F19" i="29"/>
  <c r="F11" i="29"/>
  <c r="F12" i="29"/>
  <c r="F10" i="28"/>
  <c r="F31" i="29"/>
  <c r="F33" i="29"/>
  <c r="F27" i="28"/>
  <c r="F37" i="29"/>
  <c r="F39" i="29"/>
  <c r="F40" i="29"/>
  <c r="E14" i="9"/>
  <c r="F23" i="9"/>
  <c r="E21" i="9"/>
  <c r="E17" i="9"/>
  <c r="F17" i="9"/>
  <c r="E16" i="9"/>
  <c r="E15" i="9"/>
  <c r="D15" i="9"/>
  <c r="E8" i="9"/>
  <c r="E6" i="9"/>
  <c r="D6" i="9"/>
  <c r="F22" i="9"/>
  <c r="F14" i="9"/>
  <c r="F3" i="9"/>
  <c r="F21" i="9"/>
  <c r="F7" i="9"/>
  <c r="F25" i="9"/>
  <c r="F16" i="9"/>
  <c r="F9" i="9"/>
  <c r="F15" i="9"/>
  <c r="F19" i="9"/>
  <c r="F10" i="9"/>
  <c r="F8" i="9"/>
  <c r="F6" i="9"/>
  <c r="F11" i="9"/>
  <c r="F4" i="9"/>
  <c r="F12" i="9"/>
  <c r="F31" i="9"/>
  <c r="F39" i="9"/>
  <c r="F37" i="9"/>
  <c r="F33" i="9"/>
  <c r="F40" i="9"/>
</calcChain>
</file>

<file path=xl/sharedStrings.xml><?xml version="1.0" encoding="utf-8"?>
<sst xmlns="http://schemas.openxmlformats.org/spreadsheetml/2006/main" count="244" uniqueCount="121">
  <si>
    <t>ИТОГО стоимость кампании</t>
  </si>
  <si>
    <t>АПМ</t>
  </si>
  <si>
    <t>№</t>
  </si>
  <si>
    <t>Статья расходов</t>
  </si>
  <si>
    <t>единица</t>
  </si>
  <si>
    <t>кол-во</t>
  </si>
  <si>
    <t>Стоимость/ед</t>
  </si>
  <si>
    <t>ИТОГО</t>
  </si>
  <si>
    <t>Информационно-аналитическая деятельность</t>
  </si>
  <si>
    <t>1.1</t>
  </si>
  <si>
    <t>Социологические исследования</t>
  </si>
  <si>
    <t>2</t>
  </si>
  <si>
    <t>2.1</t>
  </si>
  <si>
    <t>2.2</t>
  </si>
  <si>
    <t>2.3</t>
  </si>
  <si>
    <t>Бригадиры агитаторов</t>
  </si>
  <si>
    <t>2.4</t>
  </si>
  <si>
    <t>2.5</t>
  </si>
  <si>
    <t>2.6</t>
  </si>
  <si>
    <t>3</t>
  </si>
  <si>
    <t>Штаб (накладные расходы)</t>
  </si>
  <si>
    <t>3.1</t>
  </si>
  <si>
    <t>3.2</t>
  </si>
  <si>
    <t>3.3</t>
  </si>
  <si>
    <t>3.4</t>
  </si>
  <si>
    <t>3.5</t>
  </si>
  <si>
    <t>4</t>
  </si>
  <si>
    <t>4.1</t>
  </si>
  <si>
    <t>4.2</t>
  </si>
  <si>
    <t>5</t>
  </si>
  <si>
    <t>6</t>
  </si>
  <si>
    <t>7</t>
  </si>
  <si>
    <t>количественные опросы, фокус-группы, экспертные интервью, глубинные исследования</t>
  </si>
  <si>
    <t>аренда жилья для технологов</t>
  </si>
  <si>
    <t>Агитационна сеть (обстучка, привод в ДГ, бонус за победу)</t>
  </si>
  <si>
    <t>Производство АПМ (белая кампания+контркампания) + размещение в СМИ + наружная реклама</t>
  </si>
  <si>
    <t>Бригадиры бонус</t>
  </si>
  <si>
    <t>контроль работы агитационной сети</t>
  </si>
  <si>
    <t>транспортные расходы (штаб, техн группа, автобусы на массовые мероприятия)</t>
  </si>
  <si>
    <t>День голосования (проекты, связанные с организацией дня голосования)</t>
  </si>
  <si>
    <t>20 % от сети</t>
  </si>
  <si>
    <t>4.3</t>
  </si>
  <si>
    <t>СМИ</t>
  </si>
  <si>
    <t>Наружная реклама</t>
  </si>
  <si>
    <t>8</t>
  </si>
  <si>
    <t>9</t>
  </si>
  <si>
    <t>1 аг на 150 кв 4,5 мес, 10.000 руб/мес</t>
  </si>
  <si>
    <t>чел (15.000 руб в мес, 4,5 мес)</t>
  </si>
  <si>
    <t>12 кустов 1 млн на всю кампанию на округ</t>
  </si>
  <si>
    <t>пикеты, уличные, массовые мероприятия, встречи кандидата</t>
  </si>
  <si>
    <t>авто+ГСМ (60.000 руб в мес 5 авто/куст, 4,5 мес)</t>
  </si>
  <si>
    <t>12 кустов, 4,5 мес, 200000 на куст/мес</t>
  </si>
  <si>
    <t>Связь, интернет</t>
  </si>
  <si>
    <t>Транспортные расходы (авиа)</t>
  </si>
  <si>
    <t>12 кустов, 4,5 мес, 50000 куст/мес</t>
  </si>
  <si>
    <t>полный пакет АПМ на кампанию 5$ на 1 кв, 150.000кв</t>
  </si>
  <si>
    <t>4.4</t>
  </si>
  <si>
    <t>SMM</t>
  </si>
  <si>
    <t>2 млн/мес тв, 2 млн - эл и печ СМИ, 4 мес</t>
  </si>
  <si>
    <t>1 млн/мес, 4 мес</t>
  </si>
  <si>
    <t>Прохождение муниципального фильтра</t>
  </si>
  <si>
    <t>Помещения под технологические, полевые штабы в территориях, мероприятия, встречи, штабные расходы, орг техника, канц, хоз</t>
  </si>
  <si>
    <t>12 кустов, 4,5 мес, 250.000 руб/мес</t>
  </si>
  <si>
    <t>VIP мероприятия</t>
  </si>
  <si>
    <t>деятели федерального уровня (журналисты, политики, культура, пр)</t>
  </si>
  <si>
    <t>20% от стоимости кампании основного кандидата</t>
  </si>
  <si>
    <t>Кампания сопровождения</t>
  </si>
  <si>
    <t>спойлер, оппонент, техник, контр-кампания</t>
  </si>
  <si>
    <t>Стоимость основной кампании</t>
  </si>
  <si>
    <t xml:space="preserve">Центральный штаб </t>
  </si>
  <si>
    <t>10% от стоимости кампании</t>
  </si>
  <si>
    <t>Технологическое сопровождение кампании</t>
  </si>
  <si>
    <t>20% от стоимости кампании</t>
  </si>
  <si>
    <t>прохождение мун.фильтра основным кандидатом и кандидатом-техником (логистика, юридическое и нотариальное сопровождение, ресурсы для работы с муниципальными депутатами)</t>
  </si>
  <si>
    <t>5.1</t>
  </si>
  <si>
    <t>6.1</t>
  </si>
  <si>
    <t>7.1</t>
  </si>
  <si>
    <t>8.1</t>
  </si>
  <si>
    <t>9.1</t>
  </si>
  <si>
    <t>10</t>
  </si>
  <si>
    <t>10.1</t>
  </si>
  <si>
    <t>Данный бюджет был просчитан на проект, который принес 25.000 голосов. Приведен для понимания порядка стоимости проекта, статей расходов</t>
  </si>
  <si>
    <t>(Помещения, транспорт, аппарат, техника, проживание, непредвид расходы.)</t>
  </si>
  <si>
    <t>Проект "Олег Кожемяко - личный контроль"</t>
  </si>
  <si>
    <t>Создание интернет-площадки</t>
  </si>
  <si>
    <t>Веб-дизайнер</t>
  </si>
  <si>
    <t>Системный администратор</t>
  </si>
  <si>
    <t>Поддержка сайта</t>
  </si>
  <si>
    <t>Руководитель проекта</t>
  </si>
  <si>
    <t>Кадры</t>
  </si>
  <si>
    <t>1.2</t>
  </si>
  <si>
    <t>Медиаменеджер</t>
  </si>
  <si>
    <t>1 чел, 3 мес</t>
  </si>
  <si>
    <t xml:space="preserve"> (струдник ИД "ГВ")</t>
  </si>
  <si>
    <t>Интернет-сопровождение</t>
  </si>
  <si>
    <t>создание сайта</t>
  </si>
  <si>
    <t>ТВ</t>
  </si>
  <si>
    <t>Съемочная группа</t>
  </si>
  <si>
    <t>1 оператор +1 журналист = 200000/мес/3 мес</t>
  </si>
  <si>
    <t>Размещение на ГТРК</t>
  </si>
  <si>
    <t>Размещение на ОТВ</t>
  </si>
  <si>
    <t>1 прогр в неделю, 11 недель, 180000 один выпуск</t>
  </si>
  <si>
    <t>1 прогр в неделю, 11 недель, 0 руб один выпуск</t>
  </si>
  <si>
    <t>Изготовление программы</t>
  </si>
  <si>
    <t>на площадке ИД "ГВ"</t>
  </si>
  <si>
    <t>Размещение в муниципальных СМИ</t>
  </si>
  <si>
    <t>18 районных газет по 3 публикации в теч периода</t>
  </si>
  <si>
    <t>банеры</t>
  </si>
  <si>
    <t>изготовление+размещение 50 шт на область на 1 мес</t>
  </si>
  <si>
    <t>2 вида (презентация + отчетный) по 100.000 экз</t>
  </si>
  <si>
    <t>Орг расходы</t>
  </si>
  <si>
    <t>5.2</t>
  </si>
  <si>
    <t>Транспорт</t>
  </si>
  <si>
    <t>Канц и хоз</t>
  </si>
  <si>
    <t>управделами</t>
  </si>
  <si>
    <t>5.3</t>
  </si>
  <si>
    <t>Работа ОС</t>
  </si>
  <si>
    <t>организация круглых столов, общ площадок и пр</t>
  </si>
  <si>
    <t>ИТОГО стоимость проекта</t>
  </si>
  <si>
    <t>Печатные СМИ, наружная реклама, АПМ</t>
  </si>
  <si>
    <t>Борис Ельшин (в бюджете технологической группы)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</si>
</sst>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р.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164" fontId="5" fillId="2" borderId="6" xfId="0" applyNumberFormat="1" applyFont="1" applyFill="1" applyBorder="1" applyAlignment="1">
      <alignment vertical="center"/>
    </xf>
    <xf numFmtId="164" fontId="5" fillId="6" borderId="4" xfId="0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3" fillId="5" borderId="5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3" fillId="5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164" fontId="3" fillId="5" borderId="6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9" fontId="3" fillId="0" borderId="7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3" fontId="3" fillId="0" borderId="8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9" fontId="6" fillId="6" borderId="7" xfId="0" applyNumberFormat="1" applyFont="1" applyFill="1" applyBorder="1" applyAlignment="1">
      <alignment horizontal="left" vertical="center"/>
    </xf>
    <xf numFmtId="0" fontId="6" fillId="6" borderId="8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vertical="center"/>
    </xf>
    <xf numFmtId="164" fontId="6" fillId="6" borderId="8" xfId="0" applyNumberFormat="1" applyFont="1" applyFill="1" applyBorder="1" applyAlignment="1">
      <alignment vertical="center"/>
    </xf>
    <xf numFmtId="164" fontId="6" fillId="6" borderId="9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8" fillId="3" borderId="10" xfId="0" applyNumberFormat="1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left" vertical="center" wrapText="1"/>
    </xf>
    <xf numFmtId="3" fontId="8" fillId="3" borderId="11" xfId="0" applyNumberFormat="1" applyFont="1" applyFill="1" applyBorder="1" applyAlignment="1">
      <alignment vertical="center"/>
    </xf>
    <xf numFmtId="164" fontId="10" fillId="3" borderId="11" xfId="0" applyNumberFormat="1" applyFont="1" applyFill="1" applyBorder="1" applyAlignment="1">
      <alignment vertical="center"/>
    </xf>
    <xf numFmtId="164" fontId="9" fillId="3" borderId="12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3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5" fillId="2" borderId="15" xfId="0" applyNumberFormat="1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8"/>
  <sheetViews>
    <sheetView tabSelected="1" topLeftCell="A22" zoomScaleNormal="100" workbookViewId="0" xr3:uid="{AEA406A1-0E4B-5B11-9CD5-51D6E497D94C}">
      <selection activeCell="J35" sqref="J35"/>
    </sheetView>
  </sheetViews>
  <sheetFormatPr defaultColWidth="8.875" defaultRowHeight="15" x14ac:dyDescent="0.2"/>
  <cols>
    <col min="1" max="1" width="6.3203125" style="37" customWidth="1"/>
    <col min="2" max="2" width="45.73828125" style="38" customWidth="1"/>
    <col min="3" max="3" width="45.73828125" style="39" customWidth="1"/>
    <col min="4" max="4" width="9.14453125" style="40"/>
    <col min="5" max="5" width="15.87109375" style="41" customWidth="1"/>
    <col min="6" max="6" width="20.3125" style="41" customWidth="1"/>
    <col min="7" max="16384" width="8.875" style="16"/>
  </cols>
  <sheetData>
    <row r="1" spans="1:6" s="9" customFormat="1" x14ac:dyDescent="0.2">
      <c r="A1" s="4" t="s">
        <v>2</v>
      </c>
      <c r="B1" s="5" t="s">
        <v>3</v>
      </c>
      <c r="C1" s="5" t="s">
        <v>4</v>
      </c>
      <c r="D1" s="6" t="s">
        <v>5</v>
      </c>
      <c r="E1" s="7" t="s">
        <v>6</v>
      </c>
      <c r="F1" s="8" t="s">
        <v>7</v>
      </c>
    </row>
    <row r="2" spans="1:6" x14ac:dyDescent="0.2">
      <c r="A2" s="10">
        <v>1</v>
      </c>
      <c r="B2" s="11" t="s">
        <v>8</v>
      </c>
      <c r="C2" s="12"/>
      <c r="D2" s="13"/>
      <c r="E2" s="14"/>
      <c r="F2" s="15"/>
    </row>
    <row r="3" spans="1:6" ht="27.75" x14ac:dyDescent="0.2">
      <c r="A3" s="17" t="s">
        <v>9</v>
      </c>
      <c r="B3" s="18" t="s">
        <v>10</v>
      </c>
      <c r="C3" s="19" t="s">
        <v>32</v>
      </c>
      <c r="D3" s="20">
        <v>4</v>
      </c>
      <c r="E3" s="21">
        <v>1500000</v>
      </c>
      <c r="F3" s="22">
        <f>D3*E3</f>
        <v>6000000</v>
      </c>
    </row>
    <row r="4" spans="1:6" x14ac:dyDescent="0.2">
      <c r="A4" s="17"/>
      <c r="B4" s="18" t="s">
        <v>7</v>
      </c>
      <c r="C4" s="19"/>
      <c r="D4" s="20"/>
      <c r="E4" s="21"/>
      <c r="F4" s="1">
        <f>SUM(F3:F3)</f>
        <v>6000000</v>
      </c>
    </row>
    <row r="5" spans="1:6" x14ac:dyDescent="0.2">
      <c r="A5" s="10" t="s">
        <v>11</v>
      </c>
      <c r="B5" s="56" t="s">
        <v>83</v>
      </c>
      <c r="C5" s="12"/>
      <c r="D5" s="13"/>
      <c r="E5" s="14"/>
      <c r="F5" s="15"/>
    </row>
    <row r="6" spans="1:6" x14ac:dyDescent="0.2">
      <c r="A6" s="17" t="s">
        <v>12</v>
      </c>
      <c r="B6" s="57" t="s">
        <v>84</v>
      </c>
      <c r="C6" s="19" t="s">
        <v>46</v>
      </c>
      <c r="D6" s="20">
        <f>385000/2.5/150</f>
        <v>1026.6666666666667</v>
      </c>
      <c r="E6" s="21">
        <f>10000*4.5</f>
        <v>45000</v>
      </c>
      <c r="F6" s="22">
        <f>D6*E6</f>
        <v>46200000</v>
      </c>
    </row>
    <row r="7" spans="1:6" ht="27.75" x14ac:dyDescent="0.2">
      <c r="A7" s="17" t="s">
        <v>13</v>
      </c>
      <c r="B7" s="18" t="s">
        <v>34</v>
      </c>
      <c r="C7" s="23"/>
      <c r="D7" s="20">
        <v>1027</v>
      </c>
      <c r="E7" s="21">
        <v>10000</v>
      </c>
      <c r="F7" s="22">
        <f>D7*E7</f>
        <v>10270000</v>
      </c>
    </row>
    <row r="8" spans="1:6" x14ac:dyDescent="0.2">
      <c r="A8" s="17" t="s">
        <v>14</v>
      </c>
      <c r="B8" s="18" t="s">
        <v>15</v>
      </c>
      <c r="C8" s="19" t="s">
        <v>47</v>
      </c>
      <c r="D8" s="20">
        <v>103</v>
      </c>
      <c r="E8" s="21">
        <f>15000*4.5</f>
        <v>67500</v>
      </c>
      <c r="F8" s="22">
        <f>D8*E8</f>
        <v>6952500</v>
      </c>
    </row>
    <row r="9" spans="1:6" x14ac:dyDescent="0.2">
      <c r="A9" s="17" t="s">
        <v>16</v>
      </c>
      <c r="B9" s="23" t="s">
        <v>36</v>
      </c>
      <c r="C9" s="19"/>
      <c r="D9" s="20">
        <v>103</v>
      </c>
      <c r="E9" s="21">
        <v>20000</v>
      </c>
      <c r="F9" s="22">
        <f>D9*E9</f>
        <v>2060000</v>
      </c>
    </row>
    <row r="10" spans="1:6" ht="27.75" x14ac:dyDescent="0.2">
      <c r="A10" s="17" t="s">
        <v>17</v>
      </c>
      <c r="B10" s="18" t="s">
        <v>49</v>
      </c>
      <c r="C10" s="19" t="s">
        <v>48</v>
      </c>
      <c r="D10" s="20">
        <v>12</v>
      </c>
      <c r="E10" s="21">
        <v>1000000</v>
      </c>
      <c r="F10" s="22">
        <f>D10*E10</f>
        <v>12000000</v>
      </c>
    </row>
    <row r="11" spans="1:6" x14ac:dyDescent="0.2">
      <c r="A11" s="17" t="s">
        <v>18</v>
      </c>
      <c r="B11" s="18" t="s">
        <v>37</v>
      </c>
      <c r="C11" s="19" t="s">
        <v>40</v>
      </c>
      <c r="D11" s="20"/>
      <c r="E11" s="21"/>
      <c r="F11" s="22">
        <f>F6*0.2</f>
        <v>9240000</v>
      </c>
    </row>
    <row r="12" spans="1:6" x14ac:dyDescent="0.2">
      <c r="A12" s="17"/>
      <c r="B12" s="18" t="s">
        <v>7</v>
      </c>
      <c r="C12" s="19"/>
      <c r="D12" s="20"/>
      <c r="E12" s="21"/>
      <c r="F12" s="1">
        <f>SUM(F6:F11)</f>
        <v>86722500</v>
      </c>
    </row>
    <row r="13" spans="1:6" x14ac:dyDescent="0.2">
      <c r="A13" s="10" t="s">
        <v>19</v>
      </c>
      <c r="B13" s="11" t="s">
        <v>20</v>
      </c>
      <c r="C13" s="12"/>
      <c r="D13" s="13"/>
      <c r="E13" s="14"/>
      <c r="F13" s="15"/>
    </row>
    <row r="14" spans="1:6" ht="41.25" x14ac:dyDescent="0.2">
      <c r="A14" s="17" t="s">
        <v>21</v>
      </c>
      <c r="B14" s="18" t="s">
        <v>61</v>
      </c>
      <c r="C14" s="19" t="s">
        <v>62</v>
      </c>
      <c r="D14" s="20">
        <v>12</v>
      </c>
      <c r="E14" s="21">
        <f>4.5*250000</f>
        <v>1125000</v>
      </c>
      <c r="F14" s="22">
        <f>D14*E14</f>
        <v>13500000</v>
      </c>
    </row>
    <row r="15" spans="1:6" ht="27.75" x14ac:dyDescent="0.2">
      <c r="A15" s="17" t="s">
        <v>22</v>
      </c>
      <c r="B15" s="18" t="s">
        <v>38</v>
      </c>
      <c r="C15" s="19" t="s">
        <v>50</v>
      </c>
      <c r="D15" s="20">
        <f>5*12</f>
        <v>60</v>
      </c>
      <c r="E15" s="21">
        <f>60000*4.5</f>
        <v>270000</v>
      </c>
      <c r="F15" s="22">
        <f>D15*E15</f>
        <v>16200000</v>
      </c>
    </row>
    <row r="16" spans="1:6" x14ac:dyDescent="0.2">
      <c r="A16" s="17" t="s">
        <v>23</v>
      </c>
      <c r="B16" s="18" t="s">
        <v>33</v>
      </c>
      <c r="C16" s="19" t="s">
        <v>51</v>
      </c>
      <c r="D16" s="20">
        <v>12</v>
      </c>
      <c r="E16" s="21">
        <f>200000*4.5</f>
        <v>900000</v>
      </c>
      <c r="F16" s="22">
        <f>D16*E16</f>
        <v>10800000</v>
      </c>
    </row>
    <row r="17" spans="1:6" x14ac:dyDescent="0.2">
      <c r="A17" s="17" t="s">
        <v>24</v>
      </c>
      <c r="B17" s="18" t="s">
        <v>52</v>
      </c>
      <c r="C17" s="19" t="s">
        <v>54</v>
      </c>
      <c r="D17" s="20">
        <v>12</v>
      </c>
      <c r="E17" s="21">
        <f>4.5*50000</f>
        <v>225000</v>
      </c>
      <c r="F17" s="22">
        <f>D17*E17</f>
        <v>2700000</v>
      </c>
    </row>
    <row r="18" spans="1:6" x14ac:dyDescent="0.2">
      <c r="A18" s="17" t="s">
        <v>25</v>
      </c>
      <c r="B18" s="18" t="s">
        <v>53</v>
      </c>
      <c r="C18" s="19"/>
      <c r="D18" s="20"/>
      <c r="E18" s="21"/>
      <c r="F18" s="22">
        <v>3000000</v>
      </c>
    </row>
    <row r="19" spans="1:6" x14ac:dyDescent="0.2">
      <c r="A19" s="17"/>
      <c r="B19" s="18" t="s">
        <v>7</v>
      </c>
      <c r="C19" s="19"/>
      <c r="D19" s="20"/>
      <c r="E19" s="21"/>
      <c r="F19" s="1">
        <f>SUM(F14:F18)</f>
        <v>46200000</v>
      </c>
    </row>
    <row r="20" spans="1:6" ht="41.25" x14ac:dyDescent="0.2">
      <c r="A20" s="10" t="s">
        <v>26</v>
      </c>
      <c r="B20" s="11" t="s">
        <v>35</v>
      </c>
      <c r="C20" s="12"/>
      <c r="D20" s="13"/>
      <c r="E20" s="14"/>
      <c r="F20" s="15"/>
    </row>
    <row r="21" spans="1:6" ht="27.75" x14ac:dyDescent="0.2">
      <c r="A21" s="24" t="s">
        <v>27</v>
      </c>
      <c r="B21" s="18" t="s">
        <v>1</v>
      </c>
      <c r="C21" s="19" t="s">
        <v>55</v>
      </c>
      <c r="D21" s="20">
        <v>150000</v>
      </c>
      <c r="E21" s="21">
        <f>5*60</f>
        <v>300</v>
      </c>
      <c r="F21" s="22">
        <f>D21*E21</f>
        <v>45000000</v>
      </c>
    </row>
    <row r="22" spans="1:6" x14ac:dyDescent="0.2">
      <c r="A22" s="24" t="s">
        <v>28</v>
      </c>
      <c r="B22" s="18" t="s">
        <v>42</v>
      </c>
      <c r="C22" s="19" t="s">
        <v>58</v>
      </c>
      <c r="D22" s="20">
        <v>4</v>
      </c>
      <c r="E22" s="21">
        <v>4000000</v>
      </c>
      <c r="F22" s="22">
        <f>D22*E22</f>
        <v>16000000</v>
      </c>
    </row>
    <row r="23" spans="1:6" x14ac:dyDescent="0.2">
      <c r="A23" s="24" t="s">
        <v>41</v>
      </c>
      <c r="B23" s="18" t="s">
        <v>57</v>
      </c>
      <c r="C23" s="19" t="s">
        <v>59</v>
      </c>
      <c r="D23" s="20">
        <v>4</v>
      </c>
      <c r="E23" s="21">
        <v>1000000</v>
      </c>
      <c r="F23" s="22">
        <f>D23*E23</f>
        <v>4000000</v>
      </c>
    </row>
    <row r="24" spans="1:6" x14ac:dyDescent="0.2">
      <c r="A24" s="24" t="s">
        <v>56</v>
      </c>
      <c r="B24" s="18" t="s">
        <v>43</v>
      </c>
      <c r="C24" s="19"/>
      <c r="D24" s="20"/>
      <c r="E24" s="21"/>
      <c r="F24" s="22">
        <v>2000000</v>
      </c>
    </row>
    <row r="25" spans="1:6" x14ac:dyDescent="0.2">
      <c r="A25" s="24"/>
      <c r="B25" s="18" t="s">
        <v>7</v>
      </c>
      <c r="C25" s="19"/>
      <c r="D25" s="20"/>
      <c r="E25" s="21"/>
      <c r="F25" s="1">
        <f>SUM(F21:F24)</f>
        <v>67000000</v>
      </c>
    </row>
    <row r="26" spans="1:6" x14ac:dyDescent="0.2">
      <c r="A26" s="10" t="s">
        <v>29</v>
      </c>
      <c r="B26" s="11" t="s">
        <v>60</v>
      </c>
      <c r="C26" s="12"/>
      <c r="D26" s="13"/>
      <c r="E26" s="14"/>
      <c r="F26" s="15"/>
    </row>
    <row r="27" spans="1:6" ht="54.75" x14ac:dyDescent="0.2">
      <c r="A27" s="17" t="s">
        <v>74</v>
      </c>
      <c r="B27" s="18" t="s">
        <v>73</v>
      </c>
      <c r="C27" s="19"/>
      <c r="D27" s="20"/>
      <c r="E27" s="21"/>
      <c r="F27" s="1">
        <v>5000000</v>
      </c>
    </row>
    <row r="28" spans="1:6" x14ac:dyDescent="0.2">
      <c r="A28" s="10" t="s">
        <v>30</v>
      </c>
      <c r="B28" s="11" t="s">
        <v>63</v>
      </c>
      <c r="C28" s="12"/>
      <c r="D28" s="13"/>
      <c r="E28" s="14"/>
      <c r="F28" s="15"/>
    </row>
    <row r="29" spans="1:6" ht="27.75" x14ac:dyDescent="0.2">
      <c r="A29" s="17" t="s">
        <v>75</v>
      </c>
      <c r="B29" s="18" t="s">
        <v>64</v>
      </c>
      <c r="C29" s="19"/>
      <c r="D29" s="20"/>
      <c r="E29" s="21"/>
      <c r="F29" s="1">
        <v>5000000</v>
      </c>
    </row>
    <row r="30" spans="1:6" s="48" customFormat="1" ht="16.5" thickBot="1" x14ac:dyDescent="0.25">
      <c r="A30" s="42"/>
      <c r="B30" s="43" t="s">
        <v>68</v>
      </c>
      <c r="C30" s="44"/>
      <c r="D30" s="45"/>
      <c r="E30" s="46"/>
      <c r="F30" s="47"/>
    </row>
    <row r="31" spans="1:6" x14ac:dyDescent="0.2">
      <c r="A31" s="25"/>
      <c r="B31" s="26"/>
      <c r="C31" s="27"/>
      <c r="D31" s="28"/>
      <c r="E31" s="29"/>
      <c r="F31" s="2">
        <f>F4+F12+F19+F25+F27+F29</f>
        <v>215922500</v>
      </c>
    </row>
    <row r="32" spans="1:6" x14ac:dyDescent="0.2">
      <c r="A32" s="10" t="s">
        <v>31</v>
      </c>
      <c r="B32" s="11" t="s">
        <v>66</v>
      </c>
      <c r="C32" s="12"/>
      <c r="D32" s="13"/>
      <c r="E32" s="14"/>
      <c r="F32" s="15"/>
    </row>
    <row r="33" spans="1:6" s="31" customFormat="1" x14ac:dyDescent="0.2">
      <c r="A33" s="17" t="s">
        <v>76</v>
      </c>
      <c r="B33" s="30" t="s">
        <v>67</v>
      </c>
      <c r="C33" s="19" t="s">
        <v>65</v>
      </c>
      <c r="D33" s="20"/>
      <c r="E33" s="21"/>
      <c r="F33" s="1">
        <f>F31*0.2</f>
        <v>43184500</v>
      </c>
    </row>
    <row r="34" spans="1:6" ht="27.75" x14ac:dyDescent="0.2">
      <c r="A34" s="10" t="s">
        <v>44</v>
      </c>
      <c r="B34" s="11" t="s">
        <v>39</v>
      </c>
      <c r="C34" s="12"/>
      <c r="D34" s="13"/>
      <c r="E34" s="14"/>
      <c r="F34" s="15"/>
    </row>
    <row r="35" spans="1:6" s="31" customFormat="1" ht="41.25" x14ac:dyDescent="0.2">
      <c r="A35" s="17" t="s">
        <v>77</v>
      </c>
      <c r="B35" s="30"/>
      <c r="C35" s="19" t="s">
        <v>81</v>
      </c>
      <c r="D35" s="20"/>
      <c r="E35" s="21"/>
      <c r="F35" s="1"/>
    </row>
    <row r="36" spans="1:6" x14ac:dyDescent="0.2">
      <c r="A36" s="10" t="s">
        <v>45</v>
      </c>
      <c r="B36" s="11" t="s">
        <v>69</v>
      </c>
      <c r="C36" s="12"/>
      <c r="D36" s="13"/>
      <c r="E36" s="14"/>
      <c r="F36" s="15"/>
    </row>
    <row r="37" spans="1:6" s="31" customFormat="1" ht="27.75" x14ac:dyDescent="0.2">
      <c r="A37" s="17" t="s">
        <v>78</v>
      </c>
      <c r="B37" s="30" t="s">
        <v>82</v>
      </c>
      <c r="C37" s="19" t="s">
        <v>70</v>
      </c>
      <c r="D37" s="20"/>
      <c r="E37" s="21"/>
      <c r="F37" s="1">
        <f>F31*0.1</f>
        <v>21592250</v>
      </c>
    </row>
    <row r="38" spans="1:6" s="31" customFormat="1" x14ac:dyDescent="0.2">
      <c r="A38" s="10" t="s">
        <v>79</v>
      </c>
      <c r="B38" s="11" t="s">
        <v>71</v>
      </c>
      <c r="C38" s="12"/>
      <c r="D38" s="13"/>
      <c r="E38" s="14"/>
      <c r="F38" s="15"/>
    </row>
    <row r="39" spans="1:6" s="31" customFormat="1" ht="15.75" thickBot="1" x14ac:dyDescent="0.25">
      <c r="A39" s="32" t="s">
        <v>80</v>
      </c>
      <c r="B39" s="33"/>
      <c r="C39" s="34" t="s">
        <v>72</v>
      </c>
      <c r="D39" s="35"/>
      <c r="E39" s="36"/>
      <c r="F39" s="3">
        <f>F31*0.2</f>
        <v>43184500</v>
      </c>
    </row>
    <row r="40" spans="1:6" s="55" customFormat="1" ht="19.5" thickBot="1" x14ac:dyDescent="0.3">
      <c r="A40" s="49"/>
      <c r="B40" s="50" t="s">
        <v>0</v>
      </c>
      <c r="C40" s="51"/>
      <c r="D40" s="52"/>
      <c r="E40" s="53"/>
      <c r="F40" s="54">
        <f>F31+F33+F35+F37+F39</f>
        <v>323883750</v>
      </c>
    </row>
    <row r="43" spans="1:6" x14ac:dyDescent="0.2">
      <c r="A43" s="16"/>
    </row>
    <row r="44" spans="1:6" x14ac:dyDescent="0.2">
      <c r="A44" s="16"/>
    </row>
    <row r="45" spans="1:6" x14ac:dyDescent="0.2">
      <c r="A45" s="16"/>
    </row>
    <row r="46" spans="1:6" x14ac:dyDescent="0.2">
      <c r="A46" s="16"/>
    </row>
    <row r="47" spans="1:6" x14ac:dyDescent="0.2">
      <c r="A47" s="16"/>
    </row>
    <row r="48" spans="1:6" x14ac:dyDescent="0.2">
      <c r="A48" s="16"/>
    </row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  <row r="59" s="16" customFormat="1" x14ac:dyDescent="0.2"/>
    <row r="60" s="16" customFormat="1" x14ac:dyDescent="0.2"/>
    <row r="61" s="16" customFormat="1" x14ac:dyDescent="0.2"/>
    <row r="62" s="16" customFormat="1" x14ac:dyDescent="0.2"/>
    <row r="63" s="16" customFormat="1" x14ac:dyDescent="0.2"/>
    <row r="64" s="16" customFormat="1" x14ac:dyDescent="0.2"/>
    <row r="65" s="16" customFormat="1" x14ac:dyDescent="0.2"/>
    <row r="66" s="16" customFormat="1" x14ac:dyDescent="0.2"/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  <row r="72" s="16" customFormat="1" x14ac:dyDescent="0.2"/>
    <row r="73" s="16" customFormat="1" x14ac:dyDescent="0.2"/>
    <row r="74" s="16" customFormat="1" x14ac:dyDescent="0.2"/>
    <row r="75" s="16" customFormat="1" x14ac:dyDescent="0.2"/>
    <row r="76" s="16" customFormat="1" x14ac:dyDescent="0.2"/>
    <row r="77" s="16" customFormat="1" x14ac:dyDescent="0.2"/>
    <row r="78" s="16" customFormat="1" x14ac:dyDescent="0.2"/>
    <row r="79" s="16" customFormat="1" x14ac:dyDescent="0.2"/>
    <row r="80" s="16" customFormat="1" x14ac:dyDescent="0.2"/>
    <row r="81" s="16" customFormat="1" x14ac:dyDescent="0.2"/>
    <row r="82" s="16" customFormat="1" x14ac:dyDescent="0.2"/>
    <row r="83" s="16" customFormat="1" x14ac:dyDescent="0.2"/>
    <row r="84" s="16" customFormat="1" x14ac:dyDescent="0.2"/>
    <row r="85" s="16" customFormat="1" x14ac:dyDescent="0.2"/>
    <row r="86" s="16" customFormat="1" x14ac:dyDescent="0.2"/>
    <row r="87" s="16" customFormat="1" x14ac:dyDescent="0.2"/>
    <row r="88" s="16" customFormat="1" x14ac:dyDescent="0.2"/>
    <row r="89" s="16" customFormat="1" x14ac:dyDescent="0.2"/>
    <row r="90" s="16" customFormat="1" x14ac:dyDescent="0.2"/>
    <row r="91" s="16" customFormat="1" x14ac:dyDescent="0.2"/>
    <row r="92" s="16" customFormat="1" x14ac:dyDescent="0.2"/>
    <row r="93" s="16" customFormat="1" x14ac:dyDescent="0.2"/>
    <row r="94" s="16" customFormat="1" x14ac:dyDescent="0.2"/>
    <row r="95" s="16" customFormat="1" x14ac:dyDescent="0.2"/>
    <row r="96" s="16" customFormat="1" x14ac:dyDescent="0.2"/>
    <row r="97" s="16" customFormat="1" x14ac:dyDescent="0.2"/>
    <row r="98" s="16" customFormat="1" x14ac:dyDescent="0.2"/>
    <row r="99" s="16" customFormat="1" x14ac:dyDescent="0.2"/>
    <row r="100" s="16" customFormat="1" x14ac:dyDescent="0.2"/>
    <row r="101" s="16" customFormat="1" x14ac:dyDescent="0.2"/>
    <row r="102" s="16" customFormat="1" x14ac:dyDescent="0.2"/>
    <row r="103" s="16" customFormat="1" x14ac:dyDescent="0.2"/>
    <row r="104" s="16" customFormat="1" x14ac:dyDescent="0.2"/>
    <row r="105" s="16" customFormat="1" x14ac:dyDescent="0.2"/>
    <row r="106" s="16" customFormat="1" x14ac:dyDescent="0.2"/>
    <row r="107" s="16" customFormat="1" x14ac:dyDescent="0.2"/>
    <row r="108" s="16" customFormat="1" x14ac:dyDescent="0.2"/>
    <row r="109" s="16" customFormat="1" x14ac:dyDescent="0.2"/>
    <row r="110" s="16" customFormat="1" x14ac:dyDescent="0.2"/>
    <row r="111" s="16" customFormat="1" x14ac:dyDescent="0.2"/>
    <row r="112" s="16" customFormat="1" x14ac:dyDescent="0.2"/>
    <row r="113" s="16" customFormat="1" x14ac:dyDescent="0.2"/>
    <row r="114" s="16" customFormat="1" x14ac:dyDescent="0.2"/>
    <row r="115" s="16" customFormat="1" x14ac:dyDescent="0.2"/>
    <row r="116" s="16" customFormat="1" x14ac:dyDescent="0.2"/>
    <row r="117" s="16" customFormat="1" x14ac:dyDescent="0.2"/>
    <row r="118" s="16" customFormat="1" x14ac:dyDescent="0.2"/>
    <row r="119" s="16" customFormat="1" x14ac:dyDescent="0.2"/>
    <row r="120" s="16" customFormat="1" x14ac:dyDescent="0.2"/>
    <row r="121" s="16" customFormat="1" x14ac:dyDescent="0.2"/>
    <row r="122" s="16" customFormat="1" x14ac:dyDescent="0.2"/>
    <row r="123" s="16" customFormat="1" x14ac:dyDescent="0.2"/>
    <row r="124" s="16" customFormat="1" x14ac:dyDescent="0.2"/>
    <row r="125" s="16" customFormat="1" x14ac:dyDescent="0.2"/>
    <row r="126" s="16" customFormat="1" x14ac:dyDescent="0.2"/>
    <row r="127" s="16" customFormat="1" x14ac:dyDescent="0.2"/>
    <row r="128" s="16" customFormat="1" x14ac:dyDescent="0.2"/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5"/>
  <sheetViews>
    <sheetView zoomScale="110" zoomScaleNormal="110" workbookViewId="0" xr3:uid="{958C4451-9541-5A59-BF78-D2F731DF1C81}">
      <selection activeCell="C30" sqref="C30"/>
    </sheetView>
  </sheetViews>
  <sheetFormatPr defaultColWidth="8.875" defaultRowHeight="15" x14ac:dyDescent="0.2"/>
  <cols>
    <col min="1" max="1" width="6.3203125" style="37" customWidth="1"/>
    <col min="2" max="2" width="45.73828125" style="38" customWidth="1"/>
    <col min="3" max="3" width="45.73828125" style="39" customWidth="1"/>
    <col min="4" max="4" width="8.875" style="40"/>
    <col min="5" max="5" width="15.87109375" style="41" customWidth="1"/>
    <col min="6" max="6" width="16.6796875" style="41" customWidth="1"/>
    <col min="7" max="16384" width="8.875" style="16"/>
  </cols>
  <sheetData>
    <row r="1" spans="1:6" s="9" customFormat="1" x14ac:dyDescent="0.2">
      <c r="A1" s="4" t="s">
        <v>2</v>
      </c>
      <c r="B1" s="5" t="s">
        <v>3</v>
      </c>
      <c r="C1" s="5" t="s">
        <v>4</v>
      </c>
      <c r="D1" s="6" t="s">
        <v>5</v>
      </c>
      <c r="E1" s="7" t="s">
        <v>6</v>
      </c>
      <c r="F1" s="8" t="s">
        <v>7</v>
      </c>
    </row>
    <row r="2" spans="1:6" x14ac:dyDescent="0.2">
      <c r="A2" s="10">
        <v>1</v>
      </c>
      <c r="B2" s="56" t="s">
        <v>89</v>
      </c>
      <c r="C2" s="12"/>
      <c r="D2" s="13"/>
      <c r="E2" s="14"/>
      <c r="F2" s="15"/>
    </row>
    <row r="3" spans="1:6" x14ac:dyDescent="0.2">
      <c r="A3" s="17" t="s">
        <v>9</v>
      </c>
      <c r="B3" s="57" t="s">
        <v>88</v>
      </c>
      <c r="C3" s="63" t="s">
        <v>120</v>
      </c>
      <c r="D3" s="20"/>
      <c r="E3" s="21"/>
      <c r="F3" s="22">
        <f>D3*E3</f>
        <v>0</v>
      </c>
    </row>
    <row r="4" spans="1:6" x14ac:dyDescent="0.2">
      <c r="A4" s="59" t="s">
        <v>90</v>
      </c>
      <c r="B4" s="57" t="s">
        <v>91</v>
      </c>
      <c r="C4" s="58" t="s">
        <v>92</v>
      </c>
      <c r="D4" s="20">
        <v>3</v>
      </c>
      <c r="E4" s="21">
        <v>100000</v>
      </c>
      <c r="F4" s="22">
        <f>D4*E4</f>
        <v>300000</v>
      </c>
    </row>
    <row r="5" spans="1:6" x14ac:dyDescent="0.2">
      <c r="A5" s="17"/>
      <c r="B5" s="18" t="s">
        <v>7</v>
      </c>
      <c r="C5" s="19"/>
      <c r="D5" s="20"/>
      <c r="E5" s="21"/>
      <c r="F5" s="1">
        <f>SUM(F3:F4)</f>
        <v>300000</v>
      </c>
    </row>
    <row r="6" spans="1:6" x14ac:dyDescent="0.2">
      <c r="A6" s="10" t="s">
        <v>11</v>
      </c>
      <c r="B6" s="56" t="s">
        <v>94</v>
      </c>
      <c r="C6" s="12"/>
      <c r="D6" s="13"/>
      <c r="E6" s="14"/>
      <c r="F6" s="15"/>
    </row>
    <row r="7" spans="1:6" x14ac:dyDescent="0.2">
      <c r="A7" s="17" t="s">
        <v>12</v>
      </c>
      <c r="B7" s="57" t="s">
        <v>85</v>
      </c>
      <c r="C7" s="58" t="s">
        <v>95</v>
      </c>
      <c r="D7" s="20">
        <v>1</v>
      </c>
      <c r="E7" s="21">
        <v>100000</v>
      </c>
      <c r="F7" s="22">
        <f>D7*E7</f>
        <v>100000</v>
      </c>
    </row>
    <row r="8" spans="1:6" x14ac:dyDescent="0.2">
      <c r="A8" s="17" t="s">
        <v>13</v>
      </c>
      <c r="B8" s="57" t="s">
        <v>86</v>
      </c>
      <c r="C8" s="60" t="s">
        <v>95</v>
      </c>
      <c r="D8" s="20">
        <v>1</v>
      </c>
      <c r="E8" s="21">
        <v>100000</v>
      </c>
      <c r="F8" s="22">
        <f>D8*E8</f>
        <v>100000</v>
      </c>
    </row>
    <row r="9" spans="1:6" x14ac:dyDescent="0.2">
      <c r="A9" s="17" t="s">
        <v>14</v>
      </c>
      <c r="B9" s="57" t="s">
        <v>87</v>
      </c>
      <c r="C9" s="58" t="s">
        <v>93</v>
      </c>
      <c r="D9" s="20">
        <v>1</v>
      </c>
      <c r="E9" s="21">
        <v>0</v>
      </c>
      <c r="F9" s="22">
        <f>D9*E9</f>
        <v>0</v>
      </c>
    </row>
    <row r="10" spans="1:6" x14ac:dyDescent="0.2">
      <c r="A10" s="17"/>
      <c r="B10" s="18" t="s">
        <v>7</v>
      </c>
      <c r="C10" s="19"/>
      <c r="D10" s="20"/>
      <c r="E10" s="21"/>
      <c r="F10" s="1">
        <f>SUM(F7:F9)</f>
        <v>200000</v>
      </c>
    </row>
    <row r="11" spans="1:6" x14ac:dyDescent="0.2">
      <c r="A11" s="10" t="s">
        <v>19</v>
      </c>
      <c r="B11" s="56" t="s">
        <v>96</v>
      </c>
      <c r="C11" s="12"/>
      <c r="D11" s="13"/>
      <c r="E11" s="14"/>
      <c r="F11" s="15"/>
    </row>
    <row r="12" spans="1:6" x14ac:dyDescent="0.2">
      <c r="A12" s="17" t="s">
        <v>21</v>
      </c>
      <c r="B12" s="57" t="s">
        <v>97</v>
      </c>
      <c r="C12" s="58" t="s">
        <v>98</v>
      </c>
      <c r="D12" s="20">
        <v>3</v>
      </c>
      <c r="E12" s="21">
        <v>200000</v>
      </c>
      <c r="F12" s="22">
        <f>D12*E12</f>
        <v>600000</v>
      </c>
    </row>
    <row r="13" spans="1:6" x14ac:dyDescent="0.2">
      <c r="A13" s="17" t="s">
        <v>22</v>
      </c>
      <c r="B13" s="57" t="s">
        <v>99</v>
      </c>
      <c r="C13" s="58" t="s">
        <v>101</v>
      </c>
      <c r="D13" s="20">
        <v>11</v>
      </c>
      <c r="E13" s="21">
        <v>180000</v>
      </c>
      <c r="F13" s="22">
        <f>D13*E13</f>
        <v>1980000</v>
      </c>
    </row>
    <row r="14" spans="1:6" x14ac:dyDescent="0.2">
      <c r="A14" s="17" t="s">
        <v>23</v>
      </c>
      <c r="B14" s="57" t="s">
        <v>100</v>
      </c>
      <c r="C14" s="58" t="s">
        <v>102</v>
      </c>
      <c r="D14" s="20">
        <v>11</v>
      </c>
      <c r="E14" s="21">
        <v>0</v>
      </c>
      <c r="F14" s="22">
        <f>D14*E14</f>
        <v>0</v>
      </c>
    </row>
    <row r="15" spans="1:6" x14ac:dyDescent="0.2">
      <c r="A15" s="17" t="s">
        <v>24</v>
      </c>
      <c r="B15" s="57" t="s">
        <v>103</v>
      </c>
      <c r="C15" s="58" t="s">
        <v>104</v>
      </c>
      <c r="D15" s="20"/>
      <c r="E15" s="21">
        <v>0</v>
      </c>
      <c r="F15" s="22">
        <v>0</v>
      </c>
    </row>
    <row r="16" spans="1:6" x14ac:dyDescent="0.2">
      <c r="A16" s="17"/>
      <c r="B16" s="18" t="s">
        <v>7</v>
      </c>
      <c r="C16" s="19"/>
      <c r="D16" s="20"/>
      <c r="E16" s="21"/>
      <c r="F16" s="1">
        <f>SUM(F12:F15)</f>
        <v>2580000</v>
      </c>
    </row>
    <row r="17" spans="1:6" x14ac:dyDescent="0.2">
      <c r="A17" s="10" t="s">
        <v>26</v>
      </c>
      <c r="B17" s="61" t="s">
        <v>119</v>
      </c>
      <c r="C17" s="12"/>
      <c r="D17" s="13"/>
      <c r="E17" s="14"/>
      <c r="F17" s="15"/>
    </row>
    <row r="18" spans="1:6" x14ac:dyDescent="0.2">
      <c r="A18" s="24" t="s">
        <v>27</v>
      </c>
      <c r="B18" s="62" t="s">
        <v>105</v>
      </c>
      <c r="C18" s="63" t="s">
        <v>106</v>
      </c>
      <c r="D18" s="20">
        <v>54</v>
      </c>
      <c r="E18" s="21">
        <v>50000</v>
      </c>
      <c r="F18" s="22">
        <f>D18*E18</f>
        <v>2700000</v>
      </c>
    </row>
    <row r="19" spans="1:6" ht="27.75" x14ac:dyDescent="0.2">
      <c r="A19" s="24" t="s">
        <v>28</v>
      </c>
      <c r="B19" s="62" t="s">
        <v>107</v>
      </c>
      <c r="C19" s="63" t="s">
        <v>108</v>
      </c>
      <c r="D19" s="20">
        <v>50</v>
      </c>
      <c r="E19" s="21">
        <v>40000</v>
      </c>
      <c r="F19" s="22">
        <f>D19*E19</f>
        <v>2000000</v>
      </c>
    </row>
    <row r="20" spans="1:6" x14ac:dyDescent="0.2">
      <c r="A20" s="24" t="s">
        <v>41</v>
      </c>
      <c r="B20" s="62" t="s">
        <v>1</v>
      </c>
      <c r="C20" s="63" t="s">
        <v>109</v>
      </c>
      <c r="D20" s="20">
        <v>200000</v>
      </c>
      <c r="E20" s="21">
        <v>15</v>
      </c>
      <c r="F20" s="22">
        <f>D20*E20</f>
        <v>3000000</v>
      </c>
    </row>
    <row r="21" spans="1:6" x14ac:dyDescent="0.2">
      <c r="A21" s="24"/>
      <c r="B21" s="18" t="s">
        <v>7</v>
      </c>
      <c r="C21" s="19"/>
      <c r="D21" s="20"/>
      <c r="E21" s="21"/>
      <c r="F21" s="1">
        <f>SUM(F18:F20)</f>
        <v>7700000</v>
      </c>
    </row>
    <row r="22" spans="1:6" x14ac:dyDescent="0.2">
      <c r="A22" s="10" t="s">
        <v>29</v>
      </c>
      <c r="B22" s="61" t="s">
        <v>110</v>
      </c>
      <c r="C22" s="12"/>
      <c r="D22" s="13"/>
      <c r="E22" s="14"/>
      <c r="F22" s="15"/>
    </row>
    <row r="23" spans="1:6" x14ac:dyDescent="0.2">
      <c r="A23" s="17" t="s">
        <v>74</v>
      </c>
      <c r="B23" s="62" t="s">
        <v>112</v>
      </c>
      <c r="C23" s="63" t="s">
        <v>114</v>
      </c>
      <c r="D23" s="20"/>
      <c r="E23" s="21">
        <v>0</v>
      </c>
      <c r="F23" s="71">
        <v>0</v>
      </c>
    </row>
    <row r="24" spans="1:6" x14ac:dyDescent="0.2">
      <c r="A24" s="64" t="s">
        <v>111</v>
      </c>
      <c r="B24" s="62" t="s">
        <v>113</v>
      </c>
      <c r="C24" s="63" t="s">
        <v>114</v>
      </c>
      <c r="D24" s="20"/>
      <c r="E24" s="21">
        <v>0</v>
      </c>
      <c r="F24" s="71">
        <v>0</v>
      </c>
    </row>
    <row r="25" spans="1:6" x14ac:dyDescent="0.2">
      <c r="A25" s="64" t="s">
        <v>115</v>
      </c>
      <c r="B25" s="62" t="s">
        <v>116</v>
      </c>
      <c r="C25" s="63" t="s">
        <v>117</v>
      </c>
      <c r="D25" s="20">
        <v>18</v>
      </c>
      <c r="E25" s="21">
        <v>100000</v>
      </c>
      <c r="F25" s="71">
        <f>D25*E25</f>
        <v>1800000</v>
      </c>
    </row>
    <row r="26" spans="1:6" x14ac:dyDescent="0.2">
      <c r="A26" s="65"/>
      <c r="B26" s="66" t="s">
        <v>7</v>
      </c>
      <c r="C26" s="67"/>
      <c r="D26" s="68"/>
      <c r="E26" s="69"/>
      <c r="F26" s="70">
        <f>SUM(F23:F25)</f>
        <v>1800000</v>
      </c>
    </row>
    <row r="27" spans="1:6" s="55" customFormat="1" ht="19.5" thickBot="1" x14ac:dyDescent="0.3">
      <c r="A27" s="49"/>
      <c r="B27" s="50" t="s">
        <v>118</v>
      </c>
      <c r="C27" s="51"/>
      <c r="D27" s="52"/>
      <c r="E27" s="53"/>
      <c r="F27" s="54">
        <f>F5+F10+F16+F21+F26</f>
        <v>12580000</v>
      </c>
    </row>
    <row r="30" spans="1:6" x14ac:dyDescent="0.2">
      <c r="A30" s="16"/>
    </row>
    <row r="31" spans="1:6" x14ac:dyDescent="0.2">
      <c r="A31" s="16"/>
    </row>
    <row r="32" spans="1:6" x14ac:dyDescent="0.2">
      <c r="A32" s="16"/>
    </row>
    <row r="33" spans="1:6" x14ac:dyDescent="0.2">
      <c r="A33" s="16"/>
    </row>
    <row r="34" spans="1:6" x14ac:dyDescent="0.2">
      <c r="A34" s="16"/>
    </row>
    <row r="35" spans="1:6" x14ac:dyDescent="0.2">
      <c r="A35" s="16"/>
    </row>
    <row r="36" spans="1:6" x14ac:dyDescent="0.2">
      <c r="A36" s="16"/>
      <c r="B36" s="16"/>
      <c r="C36" s="16"/>
      <c r="D36" s="16"/>
      <c r="E36" s="16"/>
      <c r="F36" s="16"/>
    </row>
    <row r="37" spans="1:6" x14ac:dyDescent="0.2">
      <c r="A37" s="16"/>
      <c r="B37" s="16"/>
      <c r="C37" s="16"/>
      <c r="D37" s="16"/>
      <c r="E37" s="16"/>
      <c r="F37" s="16"/>
    </row>
    <row r="38" spans="1:6" x14ac:dyDescent="0.2">
      <c r="A38" s="16"/>
      <c r="B38" s="16"/>
      <c r="C38" s="16"/>
      <c r="D38" s="16"/>
      <c r="E38" s="16"/>
      <c r="F38" s="16"/>
    </row>
    <row r="39" spans="1:6" x14ac:dyDescent="0.2">
      <c r="A39" s="16"/>
      <c r="B39" s="16"/>
      <c r="C39" s="16"/>
      <c r="D39" s="16"/>
      <c r="E39" s="16"/>
      <c r="F39" s="16"/>
    </row>
    <row r="40" spans="1:6" x14ac:dyDescent="0.2">
      <c r="A40" s="16"/>
      <c r="B40" s="16"/>
      <c r="C40" s="16"/>
      <c r="D40" s="16"/>
      <c r="E40" s="16"/>
      <c r="F40" s="16"/>
    </row>
    <row r="41" spans="1:6" x14ac:dyDescent="0.2">
      <c r="A41" s="16"/>
      <c r="B41" s="16"/>
      <c r="C41" s="16"/>
      <c r="D41" s="16"/>
      <c r="E41" s="16"/>
      <c r="F41" s="16"/>
    </row>
    <row r="42" spans="1:6" x14ac:dyDescent="0.2">
      <c r="A42" s="16"/>
      <c r="B42" s="16"/>
      <c r="C42" s="16"/>
      <c r="D42" s="16"/>
      <c r="E42" s="16"/>
      <c r="F42" s="16"/>
    </row>
    <row r="43" spans="1:6" x14ac:dyDescent="0.2">
      <c r="A43" s="16"/>
      <c r="B43" s="16"/>
      <c r="C43" s="16"/>
      <c r="D43" s="16"/>
      <c r="E43" s="16"/>
      <c r="F43" s="16"/>
    </row>
    <row r="44" spans="1:6" x14ac:dyDescent="0.2">
      <c r="A44" s="16"/>
      <c r="B44" s="16"/>
      <c r="C44" s="16"/>
      <c r="D44" s="16"/>
      <c r="E44" s="16"/>
      <c r="F44" s="16"/>
    </row>
    <row r="45" spans="1:6" x14ac:dyDescent="0.2">
      <c r="A45" s="16"/>
      <c r="B45" s="16"/>
      <c r="C45" s="16"/>
      <c r="D45" s="16"/>
      <c r="E45" s="16"/>
      <c r="F45" s="16"/>
    </row>
    <row r="46" spans="1:6" x14ac:dyDescent="0.2">
      <c r="A46" s="16"/>
      <c r="B46" s="16"/>
      <c r="C46" s="16"/>
      <c r="D46" s="16"/>
      <c r="E46" s="16"/>
      <c r="F46" s="16"/>
    </row>
    <row r="47" spans="1:6" x14ac:dyDescent="0.2">
      <c r="A47" s="16"/>
      <c r="B47" s="16"/>
      <c r="C47" s="16"/>
      <c r="D47" s="16"/>
      <c r="E47" s="16"/>
      <c r="F47" s="16"/>
    </row>
    <row r="48" spans="1:6" x14ac:dyDescent="0.2">
      <c r="A48" s="16"/>
      <c r="B48" s="16"/>
      <c r="C48" s="16"/>
      <c r="D48" s="16"/>
      <c r="E48" s="16"/>
      <c r="F48" s="16"/>
    </row>
    <row r="49" spans="1:6" x14ac:dyDescent="0.2">
      <c r="A49" s="16"/>
      <c r="B49" s="16"/>
      <c r="C49" s="16"/>
      <c r="D49" s="16"/>
      <c r="E49" s="16"/>
      <c r="F49" s="16"/>
    </row>
    <row r="50" spans="1:6" x14ac:dyDescent="0.2">
      <c r="A50" s="16"/>
      <c r="B50" s="16"/>
      <c r="C50" s="16"/>
      <c r="D50" s="16"/>
      <c r="E50" s="16"/>
      <c r="F50" s="16"/>
    </row>
    <row r="51" spans="1:6" x14ac:dyDescent="0.2">
      <c r="A51" s="16"/>
      <c r="B51" s="16"/>
      <c r="C51" s="16"/>
      <c r="D51" s="16"/>
      <c r="E51" s="16"/>
      <c r="F51" s="16"/>
    </row>
    <row r="52" spans="1:6" x14ac:dyDescent="0.2">
      <c r="A52" s="16"/>
      <c r="B52" s="16"/>
      <c r="C52" s="16"/>
      <c r="D52" s="16"/>
      <c r="E52" s="16"/>
      <c r="F52" s="16"/>
    </row>
    <row r="53" spans="1:6" x14ac:dyDescent="0.2">
      <c r="A53" s="16"/>
      <c r="B53" s="16"/>
      <c r="C53" s="16"/>
      <c r="D53" s="16"/>
      <c r="E53" s="16"/>
      <c r="F53" s="16"/>
    </row>
    <row r="54" spans="1:6" x14ac:dyDescent="0.2">
      <c r="A54" s="16"/>
      <c r="B54" s="16"/>
      <c r="C54" s="16"/>
      <c r="D54" s="16"/>
      <c r="E54" s="16"/>
      <c r="F54" s="16"/>
    </row>
    <row r="55" spans="1:6" x14ac:dyDescent="0.2">
      <c r="A55" s="16"/>
      <c r="B55" s="16"/>
      <c r="C55" s="16"/>
      <c r="D55" s="16"/>
      <c r="E55" s="16"/>
      <c r="F55" s="16"/>
    </row>
    <row r="56" spans="1:6" x14ac:dyDescent="0.2">
      <c r="A56" s="16"/>
      <c r="B56" s="16"/>
      <c r="C56" s="16"/>
      <c r="D56" s="16"/>
      <c r="E56" s="16"/>
      <c r="F56" s="16"/>
    </row>
    <row r="57" spans="1:6" x14ac:dyDescent="0.2">
      <c r="A57" s="16"/>
      <c r="B57" s="16"/>
      <c r="C57" s="16"/>
      <c r="D57" s="16"/>
      <c r="E57" s="16"/>
      <c r="F57" s="16"/>
    </row>
    <row r="58" spans="1:6" x14ac:dyDescent="0.2">
      <c r="A58" s="16"/>
      <c r="B58" s="16"/>
      <c r="C58" s="16"/>
      <c r="D58" s="16"/>
      <c r="E58" s="16"/>
      <c r="F58" s="16"/>
    </row>
    <row r="59" spans="1:6" x14ac:dyDescent="0.2">
      <c r="A59" s="16"/>
      <c r="B59" s="16"/>
      <c r="C59" s="16"/>
      <c r="D59" s="16"/>
      <c r="E59" s="16"/>
      <c r="F59" s="16"/>
    </row>
    <row r="60" spans="1:6" x14ac:dyDescent="0.2">
      <c r="A60" s="16"/>
      <c r="B60" s="16"/>
      <c r="C60" s="16"/>
      <c r="D60" s="16"/>
      <c r="E60" s="16"/>
      <c r="F60" s="16"/>
    </row>
    <row r="61" spans="1:6" x14ac:dyDescent="0.2">
      <c r="A61" s="16"/>
      <c r="B61" s="16"/>
      <c r="C61" s="16"/>
      <c r="D61" s="16"/>
      <c r="E61" s="16"/>
      <c r="F61" s="16"/>
    </row>
    <row r="62" spans="1:6" x14ac:dyDescent="0.2">
      <c r="A62" s="16"/>
      <c r="B62" s="16"/>
      <c r="C62" s="16"/>
      <c r="D62" s="16"/>
      <c r="E62" s="16"/>
      <c r="F62" s="16"/>
    </row>
    <row r="63" spans="1:6" x14ac:dyDescent="0.2">
      <c r="A63" s="16"/>
      <c r="B63" s="16"/>
      <c r="C63" s="16"/>
      <c r="D63" s="16"/>
      <c r="E63" s="16"/>
      <c r="F63" s="16"/>
    </row>
    <row r="64" spans="1:6" x14ac:dyDescent="0.2">
      <c r="A64" s="16"/>
      <c r="B64" s="16"/>
      <c r="C64" s="16"/>
      <c r="D64" s="16"/>
      <c r="E64" s="16"/>
      <c r="F64" s="16"/>
    </row>
    <row r="65" spans="1:6" x14ac:dyDescent="0.2">
      <c r="A65" s="16"/>
      <c r="B65" s="16"/>
      <c r="C65" s="16"/>
      <c r="D65" s="16"/>
      <c r="E65" s="16"/>
      <c r="F65" s="16"/>
    </row>
    <row r="66" spans="1:6" x14ac:dyDescent="0.2">
      <c r="A66" s="16"/>
      <c r="B66" s="16"/>
      <c r="C66" s="16"/>
      <c r="D66" s="16"/>
      <c r="E66" s="16"/>
      <c r="F66" s="16"/>
    </row>
    <row r="67" spans="1:6" x14ac:dyDescent="0.2">
      <c r="A67" s="16"/>
      <c r="B67" s="16"/>
      <c r="C67" s="16"/>
      <c r="D67" s="16"/>
      <c r="E67" s="16"/>
      <c r="F67" s="16"/>
    </row>
    <row r="68" spans="1:6" x14ac:dyDescent="0.2">
      <c r="A68" s="16"/>
      <c r="B68" s="16"/>
      <c r="C68" s="16"/>
      <c r="D68" s="16"/>
      <c r="E68" s="16"/>
      <c r="F68" s="16"/>
    </row>
    <row r="69" spans="1:6" x14ac:dyDescent="0.2">
      <c r="A69" s="16"/>
      <c r="B69" s="16"/>
      <c r="C69" s="16"/>
      <c r="D69" s="16"/>
      <c r="E69" s="16"/>
      <c r="F69" s="16"/>
    </row>
    <row r="70" spans="1:6" x14ac:dyDescent="0.2">
      <c r="A70" s="16"/>
      <c r="B70" s="16"/>
      <c r="C70" s="16"/>
      <c r="D70" s="16"/>
      <c r="E70" s="16"/>
      <c r="F70" s="16"/>
    </row>
    <row r="71" spans="1:6" x14ac:dyDescent="0.2">
      <c r="A71" s="16"/>
      <c r="B71" s="16"/>
      <c r="C71" s="16"/>
      <c r="D71" s="16"/>
      <c r="E71" s="16"/>
      <c r="F71" s="16"/>
    </row>
    <row r="72" spans="1:6" x14ac:dyDescent="0.2">
      <c r="A72" s="16"/>
      <c r="B72" s="16"/>
      <c r="C72" s="16"/>
      <c r="D72" s="16"/>
      <c r="E72" s="16"/>
      <c r="F72" s="16"/>
    </row>
    <row r="73" spans="1:6" x14ac:dyDescent="0.2">
      <c r="A73" s="16"/>
      <c r="B73" s="16"/>
      <c r="C73" s="16"/>
      <c r="D73" s="16"/>
      <c r="E73" s="16"/>
      <c r="F73" s="16"/>
    </row>
    <row r="74" spans="1:6" x14ac:dyDescent="0.2">
      <c r="A74" s="16"/>
      <c r="B74" s="16"/>
      <c r="C74" s="16"/>
      <c r="D74" s="16"/>
      <c r="E74" s="16"/>
      <c r="F74" s="16"/>
    </row>
    <row r="75" spans="1:6" x14ac:dyDescent="0.2">
      <c r="A75" s="16"/>
      <c r="B75" s="16"/>
      <c r="C75" s="16"/>
      <c r="D75" s="16"/>
      <c r="E75" s="16"/>
      <c r="F75" s="16"/>
    </row>
    <row r="76" spans="1:6" x14ac:dyDescent="0.2">
      <c r="A76" s="16"/>
      <c r="B76" s="16"/>
      <c r="C76" s="16"/>
      <c r="D76" s="16"/>
      <c r="E76" s="16"/>
      <c r="F76" s="16"/>
    </row>
    <row r="77" spans="1:6" x14ac:dyDescent="0.2">
      <c r="A77" s="16"/>
      <c r="B77" s="16"/>
      <c r="C77" s="16"/>
      <c r="D77" s="16"/>
      <c r="E77" s="16"/>
      <c r="F77" s="16"/>
    </row>
    <row r="78" spans="1:6" x14ac:dyDescent="0.2">
      <c r="A78" s="16"/>
      <c r="B78" s="16"/>
      <c r="C78" s="16"/>
      <c r="D78" s="16"/>
      <c r="E78" s="16"/>
      <c r="F78" s="16"/>
    </row>
    <row r="79" spans="1:6" x14ac:dyDescent="0.2">
      <c r="A79" s="16"/>
      <c r="B79" s="16"/>
      <c r="C79" s="16"/>
      <c r="D79" s="16"/>
      <c r="E79" s="16"/>
      <c r="F79" s="16"/>
    </row>
    <row r="80" spans="1:6" x14ac:dyDescent="0.2">
      <c r="A80" s="16"/>
      <c r="B80" s="16"/>
      <c r="C80" s="16"/>
      <c r="D80" s="16"/>
      <c r="E80" s="16"/>
      <c r="F80" s="16"/>
    </row>
    <row r="81" spans="1:6" x14ac:dyDescent="0.2">
      <c r="A81" s="16"/>
      <c r="B81" s="16"/>
      <c r="C81" s="16"/>
      <c r="D81" s="16"/>
      <c r="E81" s="16"/>
      <c r="F81" s="16"/>
    </row>
    <row r="82" spans="1:6" x14ac:dyDescent="0.2">
      <c r="A82" s="16"/>
      <c r="B82" s="16"/>
      <c r="C82" s="16"/>
      <c r="D82" s="16"/>
      <c r="E82" s="16"/>
      <c r="F82" s="16"/>
    </row>
    <row r="83" spans="1:6" x14ac:dyDescent="0.2">
      <c r="A83" s="16"/>
      <c r="B83" s="16"/>
      <c r="C83" s="16"/>
      <c r="D83" s="16"/>
      <c r="E83" s="16"/>
      <c r="F83" s="16"/>
    </row>
    <row r="84" spans="1:6" x14ac:dyDescent="0.2">
      <c r="A84" s="16"/>
      <c r="B84" s="16"/>
      <c r="C84" s="16"/>
      <c r="D84" s="16"/>
      <c r="E84" s="16"/>
      <c r="F84" s="16"/>
    </row>
    <row r="85" spans="1:6" x14ac:dyDescent="0.2">
      <c r="A85" s="16"/>
      <c r="B85" s="16"/>
      <c r="C85" s="16"/>
      <c r="D85" s="16"/>
      <c r="E85" s="16"/>
      <c r="F85" s="16"/>
    </row>
    <row r="86" spans="1:6" x14ac:dyDescent="0.2">
      <c r="A86" s="16"/>
      <c r="B86" s="16"/>
      <c r="C86" s="16"/>
      <c r="D86" s="16"/>
      <c r="E86" s="16"/>
      <c r="F86" s="16"/>
    </row>
    <row r="87" spans="1:6" x14ac:dyDescent="0.2">
      <c r="A87" s="16"/>
      <c r="B87" s="16"/>
      <c r="C87" s="16"/>
      <c r="D87" s="16"/>
      <c r="E87" s="16"/>
      <c r="F87" s="16"/>
    </row>
    <row r="88" spans="1:6" x14ac:dyDescent="0.2">
      <c r="A88" s="16"/>
      <c r="B88" s="16"/>
      <c r="C88" s="16"/>
      <c r="D88" s="16"/>
      <c r="E88" s="16"/>
      <c r="F88" s="16"/>
    </row>
    <row r="89" spans="1:6" x14ac:dyDescent="0.2">
      <c r="A89" s="16"/>
      <c r="B89" s="16"/>
      <c r="C89" s="16"/>
      <c r="D89" s="16"/>
      <c r="E89" s="16"/>
      <c r="F89" s="16"/>
    </row>
    <row r="90" spans="1:6" x14ac:dyDescent="0.2">
      <c r="A90" s="16"/>
      <c r="B90" s="16"/>
      <c r="C90" s="16"/>
      <c r="D90" s="16"/>
      <c r="E90" s="16"/>
      <c r="F90" s="16"/>
    </row>
    <row r="91" spans="1:6" x14ac:dyDescent="0.2">
      <c r="A91" s="16"/>
      <c r="B91" s="16"/>
      <c r="C91" s="16"/>
      <c r="D91" s="16"/>
      <c r="E91" s="16"/>
      <c r="F91" s="16"/>
    </row>
    <row r="92" spans="1:6" x14ac:dyDescent="0.2">
      <c r="A92" s="16"/>
      <c r="B92" s="16"/>
      <c r="C92" s="16"/>
      <c r="D92" s="16"/>
      <c r="E92" s="16"/>
      <c r="F92" s="16"/>
    </row>
    <row r="93" spans="1:6" x14ac:dyDescent="0.2">
      <c r="A93" s="16"/>
      <c r="B93" s="16"/>
      <c r="C93" s="16"/>
      <c r="D93" s="16"/>
      <c r="E93" s="16"/>
      <c r="F93" s="16"/>
    </row>
    <row r="94" spans="1:6" x14ac:dyDescent="0.2">
      <c r="A94" s="16"/>
      <c r="B94" s="16"/>
      <c r="C94" s="16"/>
      <c r="D94" s="16"/>
      <c r="E94" s="16"/>
      <c r="F94" s="16"/>
    </row>
    <row r="95" spans="1:6" x14ac:dyDescent="0.2">
      <c r="A95" s="16"/>
      <c r="B95" s="16"/>
      <c r="C95" s="16"/>
      <c r="D95" s="16"/>
      <c r="E95" s="16"/>
      <c r="F95" s="16"/>
    </row>
    <row r="96" spans="1:6" x14ac:dyDescent="0.2">
      <c r="A96" s="16"/>
      <c r="B96" s="16"/>
      <c r="C96" s="16"/>
      <c r="D96" s="16"/>
      <c r="E96" s="16"/>
      <c r="F96" s="16"/>
    </row>
    <row r="97" spans="1:6" x14ac:dyDescent="0.2">
      <c r="A97" s="16"/>
      <c r="B97" s="16"/>
      <c r="C97" s="16"/>
      <c r="D97" s="16"/>
      <c r="E97" s="16"/>
      <c r="F97" s="16"/>
    </row>
    <row r="98" spans="1:6" x14ac:dyDescent="0.2">
      <c r="A98" s="16"/>
      <c r="B98" s="16"/>
      <c r="C98" s="16"/>
      <c r="D98" s="16"/>
      <c r="E98" s="16"/>
      <c r="F98" s="16"/>
    </row>
    <row r="99" spans="1:6" x14ac:dyDescent="0.2">
      <c r="A99" s="16"/>
      <c r="B99" s="16"/>
      <c r="C99" s="16"/>
      <c r="D99" s="16"/>
      <c r="E99" s="16"/>
      <c r="F99" s="16"/>
    </row>
    <row r="100" spans="1:6" x14ac:dyDescent="0.2">
      <c r="A100" s="16"/>
      <c r="B100" s="16"/>
      <c r="C100" s="16"/>
      <c r="D100" s="16"/>
      <c r="E100" s="16"/>
      <c r="F100" s="16"/>
    </row>
    <row r="101" spans="1:6" x14ac:dyDescent="0.2">
      <c r="A101" s="16"/>
      <c r="B101" s="16"/>
      <c r="C101" s="16"/>
      <c r="D101" s="16"/>
      <c r="E101" s="16"/>
      <c r="F101" s="16"/>
    </row>
    <row r="102" spans="1:6" x14ac:dyDescent="0.2">
      <c r="A102" s="16"/>
      <c r="B102" s="16"/>
      <c r="C102" s="16"/>
      <c r="D102" s="16"/>
      <c r="E102" s="16"/>
      <c r="F102" s="16"/>
    </row>
    <row r="103" spans="1:6" x14ac:dyDescent="0.2">
      <c r="A103" s="16"/>
      <c r="B103" s="16"/>
      <c r="C103" s="16"/>
      <c r="D103" s="16"/>
      <c r="E103" s="16"/>
      <c r="F103" s="16"/>
    </row>
    <row r="104" spans="1:6" x14ac:dyDescent="0.2">
      <c r="A104" s="16"/>
      <c r="B104" s="16"/>
      <c r="C104" s="16"/>
      <c r="D104" s="16"/>
      <c r="E104" s="16"/>
      <c r="F104" s="16"/>
    </row>
    <row r="105" spans="1:6" x14ac:dyDescent="0.2">
      <c r="A105" s="16"/>
      <c r="B105" s="16"/>
      <c r="C105" s="16"/>
      <c r="D105" s="16"/>
      <c r="E105" s="16"/>
      <c r="F105" s="16"/>
    </row>
    <row r="106" spans="1:6" x14ac:dyDescent="0.2">
      <c r="A106" s="16"/>
      <c r="B106" s="16"/>
      <c r="C106" s="16"/>
      <c r="D106" s="16"/>
      <c r="E106" s="16"/>
      <c r="F106" s="16"/>
    </row>
    <row r="107" spans="1:6" x14ac:dyDescent="0.2">
      <c r="A107" s="16"/>
      <c r="B107" s="16"/>
      <c r="C107" s="16"/>
      <c r="D107" s="16"/>
      <c r="E107" s="16"/>
      <c r="F107" s="16"/>
    </row>
    <row r="108" spans="1:6" x14ac:dyDescent="0.2">
      <c r="A108" s="16"/>
      <c r="B108" s="16"/>
      <c r="C108" s="16"/>
      <c r="D108" s="16"/>
      <c r="E108" s="16"/>
      <c r="F108" s="16"/>
    </row>
    <row r="109" spans="1:6" x14ac:dyDescent="0.2">
      <c r="A109" s="16"/>
      <c r="B109" s="16"/>
      <c r="C109" s="16"/>
      <c r="D109" s="16"/>
      <c r="E109" s="16"/>
      <c r="F109" s="16"/>
    </row>
    <row r="110" spans="1:6" x14ac:dyDescent="0.2">
      <c r="A110" s="16"/>
      <c r="B110" s="16"/>
      <c r="C110" s="16"/>
      <c r="D110" s="16"/>
      <c r="E110" s="16"/>
      <c r="F110" s="16"/>
    </row>
    <row r="111" spans="1:6" x14ac:dyDescent="0.2">
      <c r="A111" s="16"/>
      <c r="B111" s="16"/>
      <c r="C111" s="16"/>
      <c r="D111" s="16"/>
      <c r="E111" s="16"/>
      <c r="F111" s="16"/>
    </row>
    <row r="112" spans="1:6" x14ac:dyDescent="0.2">
      <c r="A112" s="16"/>
      <c r="B112" s="16"/>
      <c r="C112" s="16"/>
      <c r="D112" s="16"/>
      <c r="E112" s="16"/>
      <c r="F112" s="16"/>
    </row>
    <row r="113" spans="1:6" x14ac:dyDescent="0.2">
      <c r="A113" s="16"/>
      <c r="B113" s="16"/>
      <c r="C113" s="16"/>
      <c r="D113" s="16"/>
      <c r="E113" s="16"/>
      <c r="F113" s="16"/>
    </row>
    <row r="114" spans="1:6" x14ac:dyDescent="0.2">
      <c r="A114" s="16"/>
      <c r="B114" s="16"/>
      <c r="C114" s="16"/>
      <c r="D114" s="16"/>
      <c r="E114" s="16"/>
      <c r="F114" s="16"/>
    </row>
    <row r="115" spans="1:6" x14ac:dyDescent="0.2">
      <c r="A115" s="16"/>
      <c r="B115" s="16"/>
      <c r="C115" s="16"/>
      <c r="D115" s="16"/>
      <c r="E115" s="16"/>
      <c r="F115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8"/>
  <sheetViews>
    <sheetView workbookViewId="0" xr3:uid="{842E5F09-E766-5B8D-85AF-A39847EA96FD}">
      <selection activeCell="F15" sqref="F15"/>
    </sheetView>
  </sheetViews>
  <sheetFormatPr defaultColWidth="8.875" defaultRowHeight="15" x14ac:dyDescent="0.2"/>
  <cols>
    <col min="1" max="1" width="6.3203125" style="37" customWidth="1"/>
    <col min="2" max="2" width="45.73828125" style="38" customWidth="1"/>
    <col min="3" max="3" width="45.73828125" style="39" customWidth="1"/>
    <col min="4" max="4" width="8.875" style="40"/>
    <col min="5" max="5" width="15.87109375" style="41" customWidth="1"/>
    <col min="6" max="6" width="16.6796875" style="41" customWidth="1"/>
    <col min="7" max="16384" width="8.875" style="16"/>
  </cols>
  <sheetData>
    <row r="1" spans="1:6" s="9" customFormat="1" x14ac:dyDescent="0.2">
      <c r="A1" s="4" t="s">
        <v>2</v>
      </c>
      <c r="B1" s="5" t="s">
        <v>3</v>
      </c>
      <c r="C1" s="5" t="s">
        <v>4</v>
      </c>
      <c r="D1" s="6" t="s">
        <v>5</v>
      </c>
      <c r="E1" s="7" t="s">
        <v>6</v>
      </c>
      <c r="F1" s="8" t="s">
        <v>7</v>
      </c>
    </row>
    <row r="2" spans="1:6" x14ac:dyDescent="0.2">
      <c r="A2" s="10">
        <v>1</v>
      </c>
      <c r="B2" s="11" t="s">
        <v>8</v>
      </c>
      <c r="C2" s="12"/>
      <c r="D2" s="13"/>
      <c r="E2" s="14"/>
      <c r="F2" s="15"/>
    </row>
    <row r="3" spans="1:6" ht="27.75" x14ac:dyDescent="0.2">
      <c r="A3" s="17" t="s">
        <v>9</v>
      </c>
      <c r="B3" s="18" t="s">
        <v>10</v>
      </c>
      <c r="C3" s="19" t="s">
        <v>32</v>
      </c>
      <c r="D3" s="20">
        <v>4</v>
      </c>
      <c r="E3" s="21">
        <v>1500000</v>
      </c>
      <c r="F3" s="22">
        <f>D3*E3</f>
        <v>6000000</v>
      </c>
    </row>
    <row r="4" spans="1:6" x14ac:dyDescent="0.2">
      <c r="A4" s="17"/>
      <c r="B4" s="18" t="s">
        <v>7</v>
      </c>
      <c r="C4" s="19"/>
      <c r="D4" s="20"/>
      <c r="E4" s="21"/>
      <c r="F4" s="1">
        <f>SUM(F3:F3)</f>
        <v>6000000</v>
      </c>
    </row>
    <row r="5" spans="1:6" x14ac:dyDescent="0.2">
      <c r="A5" s="10" t="s">
        <v>11</v>
      </c>
      <c r="B5" s="56" t="s">
        <v>83</v>
      </c>
      <c r="C5" s="12"/>
      <c r="D5" s="13"/>
      <c r="E5" s="14"/>
      <c r="F5" s="15"/>
    </row>
    <row r="6" spans="1:6" x14ac:dyDescent="0.2">
      <c r="A6" s="17" t="s">
        <v>12</v>
      </c>
      <c r="B6" s="57" t="s">
        <v>84</v>
      </c>
      <c r="C6" s="19" t="s">
        <v>46</v>
      </c>
      <c r="D6" s="20">
        <f>385000/2.5/150</f>
        <v>1026.6666666666667</v>
      </c>
      <c r="E6" s="21">
        <f>10000*4.5</f>
        <v>45000</v>
      </c>
      <c r="F6" s="22">
        <f>D6*E6</f>
        <v>46200000</v>
      </c>
    </row>
    <row r="7" spans="1:6" ht="27.75" x14ac:dyDescent="0.2">
      <c r="A7" s="17" t="s">
        <v>13</v>
      </c>
      <c r="B7" s="18" t="s">
        <v>34</v>
      </c>
      <c r="C7" s="23"/>
      <c r="D7" s="20">
        <v>1027</v>
      </c>
      <c r="E7" s="21">
        <v>10000</v>
      </c>
      <c r="F7" s="22">
        <f>D7*E7</f>
        <v>10270000</v>
      </c>
    </row>
    <row r="8" spans="1:6" x14ac:dyDescent="0.2">
      <c r="A8" s="17" t="s">
        <v>14</v>
      </c>
      <c r="B8" s="18" t="s">
        <v>15</v>
      </c>
      <c r="C8" s="19" t="s">
        <v>47</v>
      </c>
      <c r="D8" s="20">
        <v>103</v>
      </c>
      <c r="E8" s="21">
        <f>15000*4.5</f>
        <v>67500</v>
      </c>
      <c r="F8" s="22">
        <f>D8*E8</f>
        <v>6952500</v>
      </c>
    </row>
    <row r="9" spans="1:6" x14ac:dyDescent="0.2">
      <c r="A9" s="17" t="s">
        <v>16</v>
      </c>
      <c r="B9" s="23" t="s">
        <v>36</v>
      </c>
      <c r="C9" s="19"/>
      <c r="D9" s="20">
        <v>103</v>
      </c>
      <c r="E9" s="21">
        <v>20000</v>
      </c>
      <c r="F9" s="22">
        <f>D9*E9</f>
        <v>2060000</v>
      </c>
    </row>
    <row r="10" spans="1:6" ht="27.75" x14ac:dyDescent="0.2">
      <c r="A10" s="17" t="s">
        <v>17</v>
      </c>
      <c r="B10" s="18" t="s">
        <v>49</v>
      </c>
      <c r="C10" s="19" t="s">
        <v>48</v>
      </c>
      <c r="D10" s="20">
        <v>12</v>
      </c>
      <c r="E10" s="21">
        <v>1000000</v>
      </c>
      <c r="F10" s="22">
        <f>D10*E10</f>
        <v>12000000</v>
      </c>
    </row>
    <row r="11" spans="1:6" x14ac:dyDescent="0.2">
      <c r="A11" s="17" t="s">
        <v>18</v>
      </c>
      <c r="B11" s="18" t="s">
        <v>37</v>
      </c>
      <c r="C11" s="19" t="s">
        <v>40</v>
      </c>
      <c r="D11" s="20"/>
      <c r="E11" s="21"/>
      <c r="F11" s="22">
        <f>F6*0.2</f>
        <v>9240000</v>
      </c>
    </row>
    <row r="12" spans="1:6" x14ac:dyDescent="0.2">
      <c r="A12" s="17"/>
      <c r="B12" s="18" t="s">
        <v>7</v>
      </c>
      <c r="C12" s="19"/>
      <c r="D12" s="20"/>
      <c r="E12" s="21"/>
      <c r="F12" s="1">
        <f>SUM(F6:F11)</f>
        <v>86722500</v>
      </c>
    </row>
    <row r="13" spans="1:6" x14ac:dyDescent="0.2">
      <c r="A13" s="10" t="s">
        <v>19</v>
      </c>
      <c r="B13" s="11" t="s">
        <v>20</v>
      </c>
      <c r="C13" s="12"/>
      <c r="D13" s="13"/>
      <c r="E13" s="14"/>
      <c r="F13" s="15"/>
    </row>
    <row r="14" spans="1:6" ht="41.25" x14ac:dyDescent="0.2">
      <c r="A14" s="17" t="s">
        <v>21</v>
      </c>
      <c r="B14" s="18" t="s">
        <v>61</v>
      </c>
      <c r="C14" s="19" t="s">
        <v>62</v>
      </c>
      <c r="D14" s="20">
        <v>12</v>
      </c>
      <c r="E14" s="21">
        <f>4.5*250000</f>
        <v>1125000</v>
      </c>
      <c r="F14" s="22">
        <f>D14*E14</f>
        <v>13500000</v>
      </c>
    </row>
    <row r="15" spans="1:6" ht="27.75" x14ac:dyDescent="0.2">
      <c r="A15" s="17" t="s">
        <v>22</v>
      </c>
      <c r="B15" s="18" t="s">
        <v>38</v>
      </c>
      <c r="C15" s="19" t="s">
        <v>50</v>
      </c>
      <c r="D15" s="20">
        <f>5*12</f>
        <v>60</v>
      </c>
      <c r="E15" s="21">
        <f>60000*4.5</f>
        <v>270000</v>
      </c>
      <c r="F15" s="22">
        <f>D15*E15</f>
        <v>16200000</v>
      </c>
    </row>
    <row r="16" spans="1:6" x14ac:dyDescent="0.2">
      <c r="A16" s="17" t="s">
        <v>23</v>
      </c>
      <c r="B16" s="18" t="s">
        <v>33</v>
      </c>
      <c r="C16" s="19" t="s">
        <v>51</v>
      </c>
      <c r="D16" s="20">
        <v>12</v>
      </c>
      <c r="E16" s="21">
        <f>200000*4.5</f>
        <v>900000</v>
      </c>
      <c r="F16" s="22">
        <f>D16*E16</f>
        <v>10800000</v>
      </c>
    </row>
    <row r="17" spans="1:6" x14ac:dyDescent="0.2">
      <c r="A17" s="17" t="s">
        <v>24</v>
      </c>
      <c r="B17" s="18" t="s">
        <v>52</v>
      </c>
      <c r="C17" s="19" t="s">
        <v>54</v>
      </c>
      <c r="D17" s="20">
        <v>12</v>
      </c>
      <c r="E17" s="21">
        <f>4.5*50000</f>
        <v>225000</v>
      </c>
      <c r="F17" s="22">
        <f>D17*E17</f>
        <v>2700000</v>
      </c>
    </row>
    <row r="18" spans="1:6" x14ac:dyDescent="0.2">
      <c r="A18" s="17" t="s">
        <v>25</v>
      </c>
      <c r="B18" s="18" t="s">
        <v>53</v>
      </c>
      <c r="C18" s="19"/>
      <c r="D18" s="20"/>
      <c r="E18" s="21"/>
      <c r="F18" s="22">
        <v>3000000</v>
      </c>
    </row>
    <row r="19" spans="1:6" x14ac:dyDescent="0.2">
      <c r="A19" s="17"/>
      <c r="B19" s="18" t="s">
        <v>7</v>
      </c>
      <c r="C19" s="19"/>
      <c r="D19" s="20"/>
      <c r="E19" s="21"/>
      <c r="F19" s="1">
        <f>SUM(F14:F18)</f>
        <v>46200000</v>
      </c>
    </row>
    <row r="20" spans="1:6" ht="41.25" x14ac:dyDescent="0.2">
      <c r="A20" s="10" t="s">
        <v>26</v>
      </c>
      <c r="B20" s="11" t="s">
        <v>35</v>
      </c>
      <c r="C20" s="12"/>
      <c r="D20" s="13"/>
      <c r="E20" s="14"/>
      <c r="F20" s="15"/>
    </row>
    <row r="21" spans="1:6" ht="27.75" x14ac:dyDescent="0.2">
      <c r="A21" s="24" t="s">
        <v>27</v>
      </c>
      <c r="B21" s="18" t="s">
        <v>1</v>
      </c>
      <c r="C21" s="19" t="s">
        <v>55</v>
      </c>
      <c r="D21" s="20">
        <v>150000</v>
      </c>
      <c r="E21" s="21">
        <f>5*60</f>
        <v>300</v>
      </c>
      <c r="F21" s="22">
        <f>D21*E21</f>
        <v>45000000</v>
      </c>
    </row>
    <row r="22" spans="1:6" x14ac:dyDescent="0.2">
      <c r="A22" s="24" t="s">
        <v>28</v>
      </c>
      <c r="B22" s="18" t="s">
        <v>42</v>
      </c>
      <c r="C22" s="19" t="s">
        <v>58</v>
      </c>
      <c r="D22" s="20">
        <v>4</v>
      </c>
      <c r="E22" s="21">
        <v>4000000</v>
      </c>
      <c r="F22" s="22">
        <f>D22*E22</f>
        <v>16000000</v>
      </c>
    </row>
    <row r="23" spans="1:6" x14ac:dyDescent="0.2">
      <c r="A23" s="24" t="s">
        <v>41</v>
      </c>
      <c r="B23" s="18" t="s">
        <v>57</v>
      </c>
      <c r="C23" s="19" t="s">
        <v>59</v>
      </c>
      <c r="D23" s="20">
        <v>4</v>
      </c>
      <c r="E23" s="21">
        <v>1000000</v>
      </c>
      <c r="F23" s="22">
        <f>D23*E23</f>
        <v>4000000</v>
      </c>
    </row>
    <row r="24" spans="1:6" x14ac:dyDescent="0.2">
      <c r="A24" s="24" t="s">
        <v>56</v>
      </c>
      <c r="B24" s="18" t="s">
        <v>43</v>
      </c>
      <c r="C24" s="19"/>
      <c r="D24" s="20"/>
      <c r="E24" s="21"/>
      <c r="F24" s="22">
        <v>2000000</v>
      </c>
    </row>
    <row r="25" spans="1:6" x14ac:dyDescent="0.2">
      <c r="A25" s="24"/>
      <c r="B25" s="18" t="s">
        <v>7</v>
      </c>
      <c r="C25" s="19"/>
      <c r="D25" s="20"/>
      <c r="E25" s="21"/>
      <c r="F25" s="1">
        <f>SUM(F21:F24)</f>
        <v>67000000</v>
      </c>
    </row>
    <row r="26" spans="1:6" x14ac:dyDescent="0.2">
      <c r="A26" s="10" t="s">
        <v>29</v>
      </c>
      <c r="B26" s="11" t="s">
        <v>60</v>
      </c>
      <c r="C26" s="12"/>
      <c r="D26" s="13"/>
      <c r="E26" s="14"/>
      <c r="F26" s="15"/>
    </row>
    <row r="27" spans="1:6" ht="54.75" x14ac:dyDescent="0.2">
      <c r="A27" s="17" t="s">
        <v>74</v>
      </c>
      <c r="B27" s="18" t="s">
        <v>73</v>
      </c>
      <c r="C27" s="19"/>
      <c r="D27" s="20"/>
      <c r="E27" s="21"/>
      <c r="F27" s="1">
        <v>5000000</v>
      </c>
    </row>
    <row r="28" spans="1:6" x14ac:dyDescent="0.2">
      <c r="A28" s="10" t="s">
        <v>30</v>
      </c>
      <c r="B28" s="11" t="s">
        <v>63</v>
      </c>
      <c r="C28" s="12"/>
      <c r="D28" s="13"/>
      <c r="E28" s="14"/>
      <c r="F28" s="15"/>
    </row>
    <row r="29" spans="1:6" ht="27.75" x14ac:dyDescent="0.2">
      <c r="A29" s="17" t="s">
        <v>75</v>
      </c>
      <c r="B29" s="18" t="s">
        <v>64</v>
      </c>
      <c r="C29" s="19"/>
      <c r="D29" s="20"/>
      <c r="E29" s="21"/>
      <c r="F29" s="1">
        <v>5000000</v>
      </c>
    </row>
    <row r="30" spans="1:6" s="48" customFormat="1" ht="16.5" thickBot="1" x14ac:dyDescent="0.25">
      <c r="A30" s="42"/>
      <c r="B30" s="43" t="s">
        <v>68</v>
      </c>
      <c r="C30" s="44"/>
      <c r="D30" s="45"/>
      <c r="E30" s="46"/>
      <c r="F30" s="47"/>
    </row>
    <row r="31" spans="1:6" x14ac:dyDescent="0.2">
      <c r="A31" s="25"/>
      <c r="B31" s="26"/>
      <c r="C31" s="27"/>
      <c r="D31" s="28"/>
      <c r="E31" s="29"/>
      <c r="F31" s="2">
        <f>F4+F12+F19+F25+F27+F29</f>
        <v>215922500</v>
      </c>
    </row>
    <row r="32" spans="1:6" x14ac:dyDescent="0.2">
      <c r="A32" s="10" t="s">
        <v>31</v>
      </c>
      <c r="B32" s="11" t="s">
        <v>66</v>
      </c>
      <c r="C32" s="12"/>
      <c r="D32" s="13"/>
      <c r="E32" s="14"/>
      <c r="F32" s="15"/>
    </row>
    <row r="33" spans="1:6" s="31" customFormat="1" x14ac:dyDescent="0.2">
      <c r="A33" s="17" t="s">
        <v>76</v>
      </c>
      <c r="B33" s="30" t="s">
        <v>67</v>
      </c>
      <c r="C33" s="19" t="s">
        <v>65</v>
      </c>
      <c r="D33" s="20"/>
      <c r="E33" s="21"/>
      <c r="F33" s="1">
        <f>F31*0.2</f>
        <v>43184500</v>
      </c>
    </row>
    <row r="34" spans="1:6" ht="27.75" x14ac:dyDescent="0.2">
      <c r="A34" s="10" t="s">
        <v>44</v>
      </c>
      <c r="B34" s="11" t="s">
        <v>39</v>
      </c>
      <c r="C34" s="12"/>
      <c r="D34" s="13"/>
      <c r="E34" s="14"/>
      <c r="F34" s="15"/>
    </row>
    <row r="35" spans="1:6" s="31" customFormat="1" ht="41.25" x14ac:dyDescent="0.2">
      <c r="A35" s="17" t="s">
        <v>77</v>
      </c>
      <c r="B35" s="30"/>
      <c r="C35" s="19" t="s">
        <v>81</v>
      </c>
      <c r="D35" s="20"/>
      <c r="E35" s="21"/>
      <c r="F35" s="1" t="e">
        <f>'ОНК-Народный контроль'!#REF!</f>
        <v>#REF!</v>
      </c>
    </row>
    <row r="36" spans="1:6" x14ac:dyDescent="0.2">
      <c r="A36" s="10" t="s">
        <v>45</v>
      </c>
      <c r="B36" s="11" t="s">
        <v>69</v>
      </c>
      <c r="C36" s="12"/>
      <c r="D36" s="13"/>
      <c r="E36" s="14"/>
      <c r="F36" s="15"/>
    </row>
    <row r="37" spans="1:6" s="31" customFormat="1" ht="27.75" x14ac:dyDescent="0.2">
      <c r="A37" s="17" t="s">
        <v>78</v>
      </c>
      <c r="B37" s="30" t="s">
        <v>82</v>
      </c>
      <c r="C37" s="19" t="s">
        <v>70</v>
      </c>
      <c r="D37" s="20"/>
      <c r="E37" s="21"/>
      <c r="F37" s="1">
        <f>F31*0.1</f>
        <v>21592250</v>
      </c>
    </row>
    <row r="38" spans="1:6" s="31" customFormat="1" x14ac:dyDescent="0.2">
      <c r="A38" s="10" t="s">
        <v>79</v>
      </c>
      <c r="B38" s="11" t="s">
        <v>71</v>
      </c>
      <c r="C38" s="12"/>
      <c r="D38" s="13"/>
      <c r="E38" s="14"/>
      <c r="F38" s="15"/>
    </row>
    <row r="39" spans="1:6" s="31" customFormat="1" ht="15.75" thickBot="1" x14ac:dyDescent="0.25">
      <c r="A39" s="32" t="s">
        <v>80</v>
      </c>
      <c r="B39" s="33"/>
      <c r="C39" s="34" t="s">
        <v>72</v>
      </c>
      <c r="D39" s="35"/>
      <c r="E39" s="36"/>
      <c r="F39" s="3">
        <f>F31*0.2</f>
        <v>43184500</v>
      </c>
    </row>
    <row r="40" spans="1:6" s="55" customFormat="1" ht="19.5" thickBot="1" x14ac:dyDescent="0.3">
      <c r="A40" s="49"/>
      <c r="B40" s="50" t="s">
        <v>0</v>
      </c>
      <c r="C40" s="51"/>
      <c r="D40" s="52"/>
      <c r="E40" s="53"/>
      <c r="F40" s="54" t="e">
        <f>F31+F33+F35+F37+F39</f>
        <v>#REF!</v>
      </c>
    </row>
    <row r="43" spans="1:6" x14ac:dyDescent="0.2">
      <c r="A43" s="16"/>
    </row>
    <row r="44" spans="1:6" x14ac:dyDescent="0.2">
      <c r="A44" s="16"/>
    </row>
    <row r="45" spans="1:6" x14ac:dyDescent="0.2">
      <c r="A45" s="16"/>
    </row>
    <row r="46" spans="1:6" x14ac:dyDescent="0.2">
      <c r="A46" s="16"/>
    </row>
    <row r="47" spans="1:6" x14ac:dyDescent="0.2">
      <c r="A47" s="16"/>
    </row>
    <row r="48" spans="1:6" x14ac:dyDescent="0.2">
      <c r="A48" s="16"/>
    </row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  <row r="59" s="16" customFormat="1" x14ac:dyDescent="0.2"/>
    <row r="60" s="16" customFormat="1" x14ac:dyDescent="0.2"/>
    <row r="61" s="16" customFormat="1" x14ac:dyDescent="0.2"/>
    <row r="62" s="16" customFormat="1" x14ac:dyDescent="0.2"/>
    <row r="63" s="16" customFormat="1" x14ac:dyDescent="0.2"/>
    <row r="64" s="16" customFormat="1" x14ac:dyDescent="0.2"/>
    <row r="65" s="16" customFormat="1" x14ac:dyDescent="0.2"/>
    <row r="66" s="16" customFormat="1" x14ac:dyDescent="0.2"/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  <row r="72" s="16" customFormat="1" x14ac:dyDescent="0.2"/>
    <row r="73" s="16" customFormat="1" x14ac:dyDescent="0.2"/>
    <row r="74" s="16" customFormat="1" x14ac:dyDescent="0.2"/>
    <row r="75" s="16" customFormat="1" x14ac:dyDescent="0.2"/>
    <row r="76" s="16" customFormat="1" x14ac:dyDescent="0.2"/>
    <row r="77" s="16" customFormat="1" x14ac:dyDescent="0.2"/>
    <row r="78" s="16" customFormat="1" x14ac:dyDescent="0.2"/>
    <row r="79" s="16" customFormat="1" x14ac:dyDescent="0.2"/>
    <row r="80" s="16" customFormat="1" x14ac:dyDescent="0.2"/>
    <row r="81" s="16" customFormat="1" x14ac:dyDescent="0.2"/>
    <row r="82" s="16" customFormat="1" x14ac:dyDescent="0.2"/>
    <row r="83" s="16" customFormat="1" x14ac:dyDescent="0.2"/>
    <row r="84" s="16" customFormat="1" x14ac:dyDescent="0.2"/>
    <row r="85" s="16" customFormat="1" x14ac:dyDescent="0.2"/>
    <row r="86" s="16" customFormat="1" x14ac:dyDescent="0.2"/>
    <row r="87" s="16" customFormat="1" x14ac:dyDescent="0.2"/>
    <row r="88" s="16" customFormat="1" x14ac:dyDescent="0.2"/>
    <row r="89" s="16" customFormat="1" x14ac:dyDescent="0.2"/>
    <row r="90" s="16" customFormat="1" x14ac:dyDescent="0.2"/>
    <row r="91" s="16" customFormat="1" x14ac:dyDescent="0.2"/>
    <row r="92" s="16" customFormat="1" x14ac:dyDescent="0.2"/>
    <row r="93" s="16" customFormat="1" x14ac:dyDescent="0.2"/>
    <row r="94" s="16" customFormat="1" x14ac:dyDescent="0.2"/>
    <row r="95" s="16" customFormat="1" x14ac:dyDescent="0.2"/>
    <row r="96" s="16" customFormat="1" x14ac:dyDescent="0.2"/>
    <row r="97" s="16" customFormat="1" x14ac:dyDescent="0.2"/>
    <row r="98" s="16" customFormat="1" x14ac:dyDescent="0.2"/>
    <row r="99" s="16" customFormat="1" x14ac:dyDescent="0.2"/>
    <row r="100" s="16" customFormat="1" x14ac:dyDescent="0.2"/>
    <row r="101" s="16" customFormat="1" x14ac:dyDescent="0.2"/>
    <row r="102" s="16" customFormat="1" x14ac:dyDescent="0.2"/>
    <row r="103" s="16" customFormat="1" x14ac:dyDescent="0.2"/>
    <row r="104" s="16" customFormat="1" x14ac:dyDescent="0.2"/>
    <row r="105" s="16" customFormat="1" x14ac:dyDescent="0.2"/>
    <row r="106" s="16" customFormat="1" x14ac:dyDescent="0.2"/>
    <row r="107" s="16" customFormat="1" x14ac:dyDescent="0.2"/>
    <row r="108" s="16" customFormat="1" x14ac:dyDescent="0.2"/>
    <row r="109" s="16" customFormat="1" x14ac:dyDescent="0.2"/>
    <row r="110" s="16" customFormat="1" x14ac:dyDescent="0.2"/>
    <row r="111" s="16" customFormat="1" x14ac:dyDescent="0.2"/>
    <row r="112" s="16" customFormat="1" x14ac:dyDescent="0.2"/>
    <row r="113" s="16" customFormat="1" x14ac:dyDescent="0.2"/>
    <row r="114" s="16" customFormat="1" x14ac:dyDescent="0.2"/>
    <row r="115" s="16" customFormat="1" x14ac:dyDescent="0.2"/>
    <row r="116" s="16" customFormat="1" x14ac:dyDescent="0.2"/>
    <row r="117" s="16" customFormat="1" x14ac:dyDescent="0.2"/>
    <row r="118" s="16" customFormat="1" x14ac:dyDescent="0.2"/>
    <row r="119" s="16" customFormat="1" x14ac:dyDescent="0.2"/>
    <row r="120" s="16" customFormat="1" x14ac:dyDescent="0.2"/>
    <row r="121" s="16" customFormat="1" x14ac:dyDescent="0.2"/>
    <row r="122" s="16" customFormat="1" x14ac:dyDescent="0.2"/>
    <row r="123" s="16" customFormat="1" x14ac:dyDescent="0.2"/>
    <row r="124" s="16" customFormat="1" x14ac:dyDescent="0.2"/>
    <row r="125" s="16" customFormat="1" x14ac:dyDescent="0.2"/>
    <row r="126" s="16" customFormat="1" x14ac:dyDescent="0.2"/>
    <row r="127" s="16" customFormat="1" x14ac:dyDescent="0.2"/>
    <row r="128" s="16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Сводный бюджет</vt:lpstr>
      <vt:lpstr>ОНК-Народный контроль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2019-03-08T06:40:35Z</dcterms:modified>
</cp:coreProperties>
</file>