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2"/>
  <workbookPr filterPrivacy="1" defaultThemeVersion="124226"/>
  <xr:revisionPtr revIDLastSave="0" documentId="8_{2D212AD8-7A21-954E-ADD2-5A8C8723E6E7}" xr6:coauthVersionLast="41" xr6:coauthVersionMax="41" xr10:uidLastSave="{00000000-0000-0000-0000-000000000000}"/>
  <bookViews>
    <workbookView xWindow="1365" yWindow="1005" windowWidth="14805" windowHeight="6330" tabRatio="1000" xr2:uid="{00000000-000D-0000-FFFF-FFFF00000000}"/>
  </bookViews>
  <sheets>
    <sheet name="Рамочный бюджет Губ СО" sheetId="9" r:id="rId1"/>
    <sheet name="ДГ" sheetId="2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9" l="1"/>
  <c r="E7" i="9"/>
  <c r="F7" i="9"/>
  <c r="E8" i="9"/>
  <c r="F8" i="9"/>
  <c r="E9" i="9"/>
  <c r="F9" i="9"/>
  <c r="F10" i="9"/>
  <c r="E11" i="9"/>
  <c r="F11" i="9"/>
  <c r="E16" i="9"/>
  <c r="F16" i="9"/>
  <c r="E17" i="9"/>
  <c r="F17" i="9"/>
  <c r="E18" i="9"/>
  <c r="F18" i="9"/>
  <c r="E19" i="9"/>
  <c r="F19" i="9"/>
  <c r="F21" i="9"/>
  <c r="F20" i="9"/>
  <c r="E39" i="9"/>
  <c r="E32" i="9"/>
  <c r="F32" i="9"/>
  <c r="D33" i="9"/>
  <c r="E33" i="9"/>
  <c r="F33" i="9"/>
  <c r="E34" i="9"/>
  <c r="F34" i="9"/>
  <c r="E35" i="9"/>
  <c r="F35" i="9"/>
  <c r="F37" i="9"/>
  <c r="D24" i="9"/>
  <c r="E24" i="9"/>
  <c r="F24" i="9"/>
  <c r="F25" i="9"/>
  <c r="E26" i="9"/>
  <c r="F26" i="9"/>
  <c r="F27" i="9"/>
  <c r="F28" i="9"/>
  <c r="F29" i="9"/>
  <c r="F30" i="9"/>
  <c r="E15" i="9"/>
  <c r="E14" i="9"/>
  <c r="E13" i="9"/>
  <c r="E12" i="9"/>
  <c r="F22" i="9"/>
  <c r="G15" i="28"/>
  <c r="G14" i="28"/>
  <c r="G11" i="28"/>
  <c r="E12" i="28"/>
  <c r="G12" i="28"/>
  <c r="G13" i="28"/>
  <c r="G10" i="28"/>
  <c r="G7" i="28"/>
  <c r="G8" i="28"/>
  <c r="G9" i="28"/>
  <c r="G6" i="28"/>
  <c r="G16" i="28"/>
  <c r="F41" i="9"/>
  <c r="F40" i="9"/>
  <c r="G17" i="28"/>
  <c r="I14" i="28"/>
  <c r="H14" i="28"/>
  <c r="I10" i="28"/>
  <c r="H10" i="28"/>
  <c r="I6" i="28"/>
  <c r="F3" i="9"/>
  <c r="F4" i="9"/>
  <c r="I16" i="28"/>
  <c r="H6" i="28"/>
  <c r="H16" i="28"/>
  <c r="F39" i="9"/>
  <c r="F43" i="9"/>
  <c r="F53" i="9"/>
  <c r="G18" i="28"/>
  <c r="F49" i="9"/>
  <c r="F51" i="9"/>
  <c r="F55" i="9"/>
  <c r="F57" i="9"/>
</calcChain>
</file>

<file path=xl/sharedStrings.xml><?xml version="1.0" encoding="utf-8"?>
<sst xmlns="http://schemas.openxmlformats.org/spreadsheetml/2006/main" count="171" uniqueCount="141">
  <si>
    <t>ИТОГО стоимость кампании</t>
  </si>
  <si>
    <t>АПМ</t>
  </si>
  <si>
    <t>№</t>
  </si>
  <si>
    <t>Статья расходов</t>
  </si>
  <si>
    <t>единица</t>
  </si>
  <si>
    <t>кол-во</t>
  </si>
  <si>
    <t>Стоимость/ед</t>
  </si>
  <si>
    <t>ИТОГО</t>
  </si>
  <si>
    <t>Информационно-аналитическая деятельность</t>
  </si>
  <si>
    <t>1.1</t>
  </si>
  <si>
    <t>Социологические исследования</t>
  </si>
  <si>
    <t>2</t>
  </si>
  <si>
    <t>2.1</t>
  </si>
  <si>
    <t>2.2</t>
  </si>
  <si>
    <t>2.3</t>
  </si>
  <si>
    <t>2.4</t>
  </si>
  <si>
    <t>2.5</t>
  </si>
  <si>
    <t>2.6</t>
  </si>
  <si>
    <t>3</t>
  </si>
  <si>
    <t>Штаб (накладные расходы)</t>
  </si>
  <si>
    <t>3.1</t>
  </si>
  <si>
    <t>3.2</t>
  </si>
  <si>
    <t>3.3</t>
  </si>
  <si>
    <t>3.4</t>
  </si>
  <si>
    <t>3.5</t>
  </si>
  <si>
    <t>4</t>
  </si>
  <si>
    <t>4.1</t>
  </si>
  <si>
    <t>4.2</t>
  </si>
  <si>
    <t>5</t>
  </si>
  <si>
    <t>6</t>
  </si>
  <si>
    <t>7</t>
  </si>
  <si>
    <t>количественные опросы, фокус-группы, экспертные интервью, глубинные исследования</t>
  </si>
  <si>
    <t>Агитационна сеть (обстучка, привод в ДГ, бонус за победу)</t>
  </si>
  <si>
    <t>Производство АПМ (белая кампания+контркампания) + размещение в СМИ + наружная реклама</t>
  </si>
  <si>
    <t>Бригадиры бонус</t>
  </si>
  <si>
    <t>Поле и сети</t>
  </si>
  <si>
    <t>День голосования (проекты, связанные с организацией дня голосования)</t>
  </si>
  <si>
    <t>Бюджет</t>
  </si>
  <si>
    <t>Статья расхода</t>
  </si>
  <si>
    <t>Цена</t>
  </si>
  <si>
    <t>ед изм</t>
  </si>
  <si>
    <t>Итого расход</t>
  </si>
  <si>
    <t>Оплата УИКов</t>
  </si>
  <si>
    <t>УИКи, работающие по схеме №1</t>
  </si>
  <si>
    <t>руб</t>
  </si>
  <si>
    <t>шт</t>
  </si>
  <si>
    <t>УИКи, работающие по схеме №2</t>
  </si>
  <si>
    <t>Полевая работа и орграсхорды УИКов</t>
  </si>
  <si>
    <t>Оплата наблюдателей</t>
  </si>
  <si>
    <t>Наши наблюдатели</t>
  </si>
  <si>
    <t>чел</t>
  </si>
  <si>
    <t>Не наши наблюдатели</t>
  </si>
  <si>
    <t>Не наши члены с решаюшим голосом</t>
  </si>
  <si>
    <t>Местный руководящий состав</t>
  </si>
  <si>
    <t>ТИК</t>
  </si>
  <si>
    <t>итого расход</t>
  </si>
  <si>
    <t>ИТОГО проект</t>
  </si>
  <si>
    <t>20 % от сети</t>
  </si>
  <si>
    <t>4.3</t>
  </si>
  <si>
    <t>СМИ</t>
  </si>
  <si>
    <t>Наружная реклама</t>
  </si>
  <si>
    <t>8</t>
  </si>
  <si>
    <t>9</t>
  </si>
  <si>
    <t>Связь, интернет</t>
  </si>
  <si>
    <t>Транспортные расходы (авиа)</t>
  </si>
  <si>
    <t>4.4</t>
  </si>
  <si>
    <t>SMM</t>
  </si>
  <si>
    <t>Прохождение муниципального фильтра</t>
  </si>
  <si>
    <t>Помещения под технологические, полевые штабы в территориях, мероприятия, встречи, штабные расходы, орг техника, канц, хоз</t>
  </si>
  <si>
    <t>VIP мероприятия</t>
  </si>
  <si>
    <t>деятели федерального уровня (журналисты, политики, культура, пр)</t>
  </si>
  <si>
    <t>Кампания сопровождения</t>
  </si>
  <si>
    <t>спойлер, оппонент, техник, контр-кампания</t>
  </si>
  <si>
    <t xml:space="preserve">Центральный штаб </t>
  </si>
  <si>
    <t>10% от стоимости кампании</t>
  </si>
  <si>
    <t>Технологическое сопровождение кампании</t>
  </si>
  <si>
    <t>прохождение мун.фильтра основным кандидатом и кандидатом-техником (логистика, юридическое и нотариальное сопровождение, ресурсы для работы с муниципальными депутатами)</t>
  </si>
  <si>
    <t>5.1</t>
  </si>
  <si>
    <t>6.1</t>
  </si>
  <si>
    <t>7.1</t>
  </si>
  <si>
    <t>8.1</t>
  </si>
  <si>
    <t>9.1</t>
  </si>
  <si>
    <t>10</t>
  </si>
  <si>
    <t>10.1</t>
  </si>
  <si>
    <t>(Помещения, транспорт, аппарат, техника, проживание, непредвид расходы.)</t>
  </si>
  <si>
    <t>чел (15.000 руб в мес, 2 мес)</t>
  </si>
  <si>
    <t>авто+ГСМ (60.000 руб в мес 5 авто/куст, 2 мес)</t>
  </si>
  <si>
    <t>10 кустов, 2 мес, 200000 на куст/мес</t>
  </si>
  <si>
    <t>10 кустов, 2 мес, 50000 куст/мес</t>
  </si>
  <si>
    <t>10% от стоимости кампании основного кандидата</t>
  </si>
  <si>
    <t>2 млн/мес тв, 2 млн - эл и печ СМИ, 2 мес</t>
  </si>
  <si>
    <t>1 млн/мес, 2 мес</t>
  </si>
  <si>
    <t>10 кустов 0,5 млн на всю кампанию на округ</t>
  </si>
  <si>
    <t>10 кустов, 2 мес, 250.000 руб/мес</t>
  </si>
  <si>
    <t>Социологическое исследование по конкурсу</t>
  </si>
  <si>
    <t>Разработка программы исследования, инструментария, рукрутинг интервьюеров, проведение полевого исследования, обработка анкет, анализ и написание отчета</t>
  </si>
  <si>
    <t>1 аг на 150 кв 2 мес, 15.000 руб/мес</t>
  </si>
  <si>
    <t>Агитационная сеть и  сеть интервьюеров</t>
  </si>
  <si>
    <t>Пикеты, уличные, массовые мероприятия, встречи кандидата</t>
  </si>
  <si>
    <t>Транспортные расходы (штаб, техн группа, автобусы на массовые мероприятия)</t>
  </si>
  <si>
    <t>Аренда жилья для технологов</t>
  </si>
  <si>
    <t>Информационные кубы</t>
  </si>
  <si>
    <t>пакет АПМ на кампанию 500$ на 1 куб</t>
  </si>
  <si>
    <t>Футболка</t>
  </si>
  <si>
    <t>на кампанию 15$ на 1 пикетчика</t>
  </si>
  <si>
    <t>Кепка</t>
  </si>
  <si>
    <t>АПМ на кампанию 8$ на 1 пикетчика</t>
  </si>
  <si>
    <t>технологическая группа на обеспечение проекта (1мес, гонорар, трансп, прож)</t>
  </si>
  <si>
    <t>20% от стоимости кампании (исключая п.7, п.8, п.9)</t>
  </si>
  <si>
    <t>Перехват и удержание повестки по изменению часовых поясов</t>
  </si>
  <si>
    <t>2.7</t>
  </si>
  <si>
    <t>Сеть интервьюеров</t>
  </si>
  <si>
    <t>1 интервьюер на 250 кв 1 мес 70% охват территории, 25.000 руб/мес 1 мес</t>
  </si>
  <si>
    <t>Бригадиры интервьеров</t>
  </si>
  <si>
    <t>Бригадиры агитаторов</t>
  </si>
  <si>
    <t>Секретарь</t>
  </si>
  <si>
    <t>1 человек 60000 руб/месяц 1,5 месяца</t>
  </si>
  <si>
    <t>Колцентр группы контроля работы интервьюеров</t>
  </si>
  <si>
    <t>10 % от сети интервьюеров</t>
  </si>
  <si>
    <t>Уличные пикеты</t>
  </si>
  <si>
    <t>2 мес, 250.000 руб/мес</t>
  </si>
  <si>
    <t>авто+ГСМ (60.000 руб в мес 2 авто, 2 мес)</t>
  </si>
  <si>
    <t>2 мес, 200000 мес</t>
  </si>
  <si>
    <t>2 мес, 50000 мес</t>
  </si>
  <si>
    <t>пакет АПМ на кампанию 1$ на 1 квартиру</t>
  </si>
  <si>
    <t>полный пакет АПМ на кампанию 3$ на 1 кв, 150.000кв</t>
  </si>
  <si>
    <t>142 человека 2.500 руб/день 15 дней</t>
  </si>
  <si>
    <t>2.8</t>
  </si>
  <si>
    <t>2.9</t>
  </si>
  <si>
    <t>2.10</t>
  </si>
  <si>
    <t>2.11</t>
  </si>
  <si>
    <t>2.12</t>
  </si>
  <si>
    <t>2.13</t>
  </si>
  <si>
    <t>2.14</t>
  </si>
  <si>
    <t>3.6</t>
  </si>
  <si>
    <t>Контроль работы агитационной сети</t>
  </si>
  <si>
    <t>Непредвиденные расходы</t>
  </si>
  <si>
    <t>20% от стоимости кампании</t>
  </si>
  <si>
    <t>1 бригадир 50.000 руб/мес 1 мес</t>
  </si>
  <si>
    <t>Транспортные расходы</t>
  </si>
  <si>
    <t>5% от стоимости кампании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</si>
</sst>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р.&quot;"/>
    <numFmt numFmtId="165" formatCode="#,##0\ &quot;р.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sz val="9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1">
    <xf numFmtId="0" fontId="0" fillId="0" borderId="0" xfId="0"/>
    <xf numFmtId="0" fontId="7" fillId="0" borderId="0" xfId="0" applyFont="1"/>
    <xf numFmtId="164" fontId="7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right"/>
    </xf>
    <xf numFmtId="0" fontId="9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left" vertical="center" wrapText="1"/>
    </xf>
    <xf numFmtId="3" fontId="11" fillId="6" borderId="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4" fontId="9" fillId="6" borderId="6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1" fontId="7" fillId="0" borderId="1" xfId="0" applyNumberFormat="1" applyFont="1" applyFill="1" applyBorder="1"/>
    <xf numFmtId="0" fontId="9" fillId="6" borderId="1" xfId="0" applyFont="1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3" fontId="13" fillId="7" borderId="8" xfId="0" applyNumberFormat="1" applyFont="1" applyFill="1" applyBorder="1" applyAlignment="1">
      <alignment horizontal="right" vertical="center"/>
    </xf>
    <xf numFmtId="164" fontId="13" fillId="6" borderId="9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13" fillId="8" borderId="0" xfId="0" applyFont="1" applyFill="1" applyAlignment="1">
      <alignment horizontal="left"/>
    </xf>
    <xf numFmtId="3" fontId="13" fillId="8" borderId="0" xfId="0" applyNumberFormat="1" applyFont="1" applyFill="1" applyAlignment="1">
      <alignment horizontal="right"/>
    </xf>
    <xf numFmtId="0" fontId="13" fillId="8" borderId="0" xfId="0" applyFont="1" applyFill="1"/>
    <xf numFmtId="164" fontId="13" fillId="8" borderId="0" xfId="0" applyNumberFormat="1" applyFont="1" applyFill="1" applyAlignment="1">
      <alignment horizontal="right"/>
    </xf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14" fillId="0" borderId="0" xfId="0" applyFont="1"/>
    <xf numFmtId="164" fontId="14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vertical="center"/>
    </xf>
    <xf numFmtId="165" fontId="6" fillId="4" borderId="1" xfId="0" applyNumberFormat="1" applyFont="1" applyFill="1" applyBorder="1" applyAlignment="1">
      <alignment vertical="center"/>
    </xf>
    <xf numFmtId="49" fontId="4" fillId="5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65" fontId="6" fillId="2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49" fontId="15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>
      <alignment vertical="center"/>
    </xf>
    <xf numFmtId="165" fontId="17" fillId="3" borderId="1" xfId="0" applyNumberFormat="1" applyFont="1" applyFill="1" applyBorder="1" applyAlignment="1">
      <alignment vertical="center"/>
    </xf>
    <xf numFmtId="165" fontId="16" fillId="3" borderId="1" xfId="0" applyNumberFormat="1" applyFont="1" applyFill="1" applyBorder="1" applyAlignment="1">
      <alignment vertical="center"/>
    </xf>
    <xf numFmtId="0" fontId="8" fillId="0" borderId="0" xfId="0" applyFont="1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5"/>
  <sheetViews>
    <sheetView tabSelected="1" topLeftCell="A19" zoomScale="80" zoomScaleNormal="80" workbookViewId="0" xr3:uid="{AEA406A1-0E4B-5B11-9CD5-51D6E497D94C}">
      <selection activeCell="F35" sqref="F35"/>
    </sheetView>
  </sheetViews>
  <sheetFormatPr defaultColWidth="8.875" defaultRowHeight="15" x14ac:dyDescent="0.2"/>
  <cols>
    <col min="1" max="1" width="6.3203125" style="61" customWidth="1"/>
    <col min="2" max="2" width="45.73828125" style="62" customWidth="1"/>
    <col min="3" max="3" width="45.73828125" style="63" customWidth="1"/>
    <col min="4" max="4" width="9.14453125" style="64"/>
    <col min="5" max="5" width="15.87109375" style="65" customWidth="1"/>
    <col min="6" max="6" width="16.6796875" style="65" customWidth="1"/>
    <col min="7" max="16384" width="8.875" style="53"/>
  </cols>
  <sheetData>
    <row r="1" spans="1:6" s="48" customFormat="1" x14ac:dyDescent="0.2">
      <c r="A1" s="78" t="s">
        <v>2</v>
      </c>
      <c r="B1" s="79" t="s">
        <v>3</v>
      </c>
      <c r="C1" s="79" t="s">
        <v>4</v>
      </c>
      <c r="D1" s="80" t="s">
        <v>5</v>
      </c>
      <c r="E1" s="81" t="s">
        <v>6</v>
      </c>
      <c r="F1" s="81" t="s">
        <v>7</v>
      </c>
    </row>
    <row r="2" spans="1:6" x14ac:dyDescent="0.2">
      <c r="A2" s="82">
        <v>1</v>
      </c>
      <c r="B2" s="49" t="s">
        <v>8</v>
      </c>
      <c r="C2" s="50"/>
      <c r="D2" s="51"/>
      <c r="E2" s="52"/>
      <c r="F2" s="52"/>
    </row>
    <row r="3" spans="1:6" ht="27.75" x14ac:dyDescent="0.2">
      <c r="A3" s="83" t="s">
        <v>9</v>
      </c>
      <c r="B3" s="54" t="s">
        <v>10</v>
      </c>
      <c r="C3" s="55" t="s">
        <v>31</v>
      </c>
      <c r="D3" s="56">
        <v>3</v>
      </c>
      <c r="E3" s="57">
        <v>1500000</v>
      </c>
      <c r="F3" s="57">
        <f>D3*E3</f>
        <v>4500000</v>
      </c>
    </row>
    <row r="4" spans="1:6" x14ac:dyDescent="0.2">
      <c r="A4" s="83"/>
      <c r="B4" s="54" t="s">
        <v>7</v>
      </c>
      <c r="C4" s="55"/>
      <c r="D4" s="56"/>
      <c r="E4" s="57"/>
      <c r="F4" s="84">
        <f>SUM(F3)</f>
        <v>4500000</v>
      </c>
    </row>
    <row r="5" spans="1:6" ht="27.75" x14ac:dyDescent="0.2">
      <c r="A5" s="85" t="s">
        <v>11</v>
      </c>
      <c r="B5" s="72" t="s">
        <v>109</v>
      </c>
      <c r="C5" s="50"/>
      <c r="D5" s="51"/>
      <c r="E5" s="52"/>
      <c r="F5" s="52"/>
    </row>
    <row r="6" spans="1:6" ht="54.75" x14ac:dyDescent="0.2">
      <c r="A6" s="86" t="s">
        <v>12</v>
      </c>
      <c r="B6" s="68" t="s">
        <v>94</v>
      </c>
      <c r="C6" s="69" t="s">
        <v>95</v>
      </c>
      <c r="D6" s="56">
        <v>1</v>
      </c>
      <c r="E6" s="57">
        <v>1009432</v>
      </c>
      <c r="F6" s="57">
        <f>D6*E6</f>
        <v>1009432</v>
      </c>
    </row>
    <row r="7" spans="1:6" ht="27.75" x14ac:dyDescent="0.2">
      <c r="A7" s="86" t="s">
        <v>13</v>
      </c>
      <c r="B7" s="75" t="s">
        <v>111</v>
      </c>
      <c r="C7" s="69" t="s">
        <v>112</v>
      </c>
      <c r="D7" s="76">
        <v>431</v>
      </c>
      <c r="E7" s="77">
        <f>25000</f>
        <v>25000</v>
      </c>
      <c r="F7" s="77">
        <f>D7*E7</f>
        <v>10775000</v>
      </c>
    </row>
    <row r="8" spans="1:6" x14ac:dyDescent="0.2">
      <c r="A8" s="86" t="s">
        <v>14</v>
      </c>
      <c r="B8" s="75" t="s">
        <v>113</v>
      </c>
      <c r="C8" s="69" t="s">
        <v>138</v>
      </c>
      <c r="D8" s="76">
        <v>28</v>
      </c>
      <c r="E8" s="77">
        <f>50000*1</f>
        <v>50000</v>
      </c>
      <c r="F8" s="77">
        <f>D8*E8</f>
        <v>1400000</v>
      </c>
    </row>
    <row r="9" spans="1:6" x14ac:dyDescent="0.2">
      <c r="A9" s="86" t="s">
        <v>15</v>
      </c>
      <c r="B9" s="75" t="s">
        <v>119</v>
      </c>
      <c r="C9" s="69" t="s">
        <v>126</v>
      </c>
      <c r="D9" s="76">
        <v>142</v>
      </c>
      <c r="E9" s="77">
        <f>2000*15</f>
        <v>30000</v>
      </c>
      <c r="F9" s="77">
        <f>D9*E9</f>
        <v>4260000</v>
      </c>
    </row>
    <row r="10" spans="1:6" x14ac:dyDescent="0.2">
      <c r="A10" s="86" t="s">
        <v>16</v>
      </c>
      <c r="B10" s="75" t="s">
        <v>117</v>
      </c>
      <c r="C10" s="69" t="s">
        <v>118</v>
      </c>
      <c r="D10" s="76"/>
      <c r="E10" s="77"/>
      <c r="F10" s="77">
        <f>F7*0.1</f>
        <v>1077500</v>
      </c>
    </row>
    <row r="11" spans="1:6" x14ac:dyDescent="0.2">
      <c r="A11" s="86" t="s">
        <v>17</v>
      </c>
      <c r="B11" s="75" t="s">
        <v>115</v>
      </c>
      <c r="C11" s="69" t="s">
        <v>116</v>
      </c>
      <c r="D11" s="76">
        <v>1</v>
      </c>
      <c r="E11" s="77">
        <f>60000*1.5</f>
        <v>90000</v>
      </c>
      <c r="F11" s="77">
        <f>D11*E11</f>
        <v>90000</v>
      </c>
    </row>
    <row r="12" spans="1:6" ht="41.25" x14ac:dyDescent="0.2">
      <c r="A12" s="86" t="s">
        <v>110</v>
      </c>
      <c r="B12" s="73" t="s">
        <v>68</v>
      </c>
      <c r="C12" s="69" t="s">
        <v>120</v>
      </c>
      <c r="D12" s="76">
        <v>2</v>
      </c>
      <c r="E12" s="77">
        <f>250000*2</f>
        <v>500000</v>
      </c>
      <c r="F12" s="77"/>
    </row>
    <row r="13" spans="1:6" x14ac:dyDescent="0.2">
      <c r="A13" s="86" t="s">
        <v>127</v>
      </c>
      <c r="B13" s="75" t="s">
        <v>139</v>
      </c>
      <c r="C13" s="69" t="s">
        <v>121</v>
      </c>
      <c r="D13" s="76">
        <v>1</v>
      </c>
      <c r="E13" s="77">
        <f>60000*2</f>
        <v>120000</v>
      </c>
      <c r="F13" s="77"/>
    </row>
    <row r="14" spans="1:6" x14ac:dyDescent="0.2">
      <c r="A14" s="86" t="s">
        <v>128</v>
      </c>
      <c r="B14" s="73" t="s">
        <v>100</v>
      </c>
      <c r="C14" s="69" t="s">
        <v>122</v>
      </c>
      <c r="D14" s="76">
        <v>1</v>
      </c>
      <c r="E14" s="77">
        <f>200000*2</f>
        <v>400000</v>
      </c>
      <c r="F14" s="77"/>
    </row>
    <row r="15" spans="1:6" x14ac:dyDescent="0.2">
      <c r="A15" s="86" t="s">
        <v>129</v>
      </c>
      <c r="B15" s="73" t="s">
        <v>63</v>
      </c>
      <c r="C15" s="69" t="s">
        <v>123</v>
      </c>
      <c r="D15" s="76">
        <v>1</v>
      </c>
      <c r="E15" s="77">
        <f>2*50000</f>
        <v>100000</v>
      </c>
      <c r="F15" s="77"/>
    </row>
    <row r="16" spans="1:6" x14ac:dyDescent="0.2">
      <c r="A16" s="86" t="s">
        <v>130</v>
      </c>
      <c r="B16" s="70" t="s">
        <v>1</v>
      </c>
      <c r="C16" s="69" t="s">
        <v>124</v>
      </c>
      <c r="D16" s="76">
        <v>150000</v>
      </c>
      <c r="E16" s="77">
        <f>1*60</f>
        <v>60</v>
      </c>
      <c r="F16" s="77">
        <f>D16*E16</f>
        <v>9000000</v>
      </c>
    </row>
    <row r="17" spans="1:6" x14ac:dyDescent="0.2">
      <c r="A17" s="86" t="s">
        <v>131</v>
      </c>
      <c r="B17" s="70" t="s">
        <v>103</v>
      </c>
      <c r="C17" s="69" t="s">
        <v>104</v>
      </c>
      <c r="D17" s="76">
        <v>142</v>
      </c>
      <c r="E17" s="77">
        <f>15*60</f>
        <v>900</v>
      </c>
      <c r="F17" s="77">
        <f>D17*E17</f>
        <v>127800</v>
      </c>
    </row>
    <row r="18" spans="1:6" x14ac:dyDescent="0.2">
      <c r="A18" s="86" t="s">
        <v>132</v>
      </c>
      <c r="B18" s="70" t="s">
        <v>105</v>
      </c>
      <c r="C18" s="69" t="s">
        <v>106</v>
      </c>
      <c r="D18" s="76">
        <v>142</v>
      </c>
      <c r="E18" s="77">
        <f>8*60</f>
        <v>480</v>
      </c>
      <c r="F18" s="77">
        <f>D18*E18</f>
        <v>68160</v>
      </c>
    </row>
    <row r="19" spans="1:6" x14ac:dyDescent="0.2">
      <c r="A19" s="86" t="s">
        <v>133</v>
      </c>
      <c r="B19" s="70" t="s">
        <v>101</v>
      </c>
      <c r="C19" s="69" t="s">
        <v>102</v>
      </c>
      <c r="D19" s="76">
        <v>35</v>
      </c>
      <c r="E19" s="77">
        <f>500*60</f>
        <v>30000</v>
      </c>
      <c r="F19" s="77">
        <f>D19*E19</f>
        <v>1050000</v>
      </c>
    </row>
    <row r="20" spans="1:6" x14ac:dyDescent="0.2">
      <c r="A20" s="86"/>
      <c r="B20" s="70" t="s">
        <v>136</v>
      </c>
      <c r="C20" s="74" t="s">
        <v>140</v>
      </c>
      <c r="D20" s="76"/>
      <c r="E20" s="77"/>
      <c r="F20" s="77">
        <f>SUM(F6:F19)*0.05</f>
        <v>1442894.6</v>
      </c>
    </row>
    <row r="21" spans="1:6" x14ac:dyDescent="0.2">
      <c r="A21" s="86"/>
      <c r="B21" s="73" t="s">
        <v>75</v>
      </c>
      <c r="C21" s="74" t="s">
        <v>137</v>
      </c>
      <c r="D21" s="76"/>
      <c r="E21" s="77"/>
      <c r="F21" s="77">
        <f>SUM(F6:F19)*0.15</f>
        <v>4328683.8</v>
      </c>
    </row>
    <row r="22" spans="1:6" x14ac:dyDescent="0.2">
      <c r="A22" s="83"/>
      <c r="B22" s="54" t="s">
        <v>7</v>
      </c>
      <c r="C22" s="55"/>
      <c r="D22" s="56"/>
      <c r="E22" s="57"/>
      <c r="F22" s="84">
        <f>SUM(F6:F21)</f>
        <v>34629470.399999999</v>
      </c>
    </row>
    <row r="23" spans="1:6" x14ac:dyDescent="0.2">
      <c r="A23" s="85" t="s">
        <v>18</v>
      </c>
      <c r="B23" s="49" t="s">
        <v>35</v>
      </c>
      <c r="C23" s="50"/>
      <c r="D23" s="51"/>
      <c r="E23" s="52"/>
      <c r="F23" s="52"/>
    </row>
    <row r="24" spans="1:6" x14ac:dyDescent="0.2">
      <c r="A24" s="86" t="s">
        <v>20</v>
      </c>
      <c r="B24" s="68" t="s">
        <v>97</v>
      </c>
      <c r="C24" s="74" t="s">
        <v>96</v>
      </c>
      <c r="D24" s="56">
        <f>385000/2.5/150</f>
        <v>1026.6666666666667</v>
      </c>
      <c r="E24" s="57">
        <f>15000*2</f>
        <v>30000</v>
      </c>
      <c r="F24" s="57">
        <f>D24*E24</f>
        <v>30800000.000000004</v>
      </c>
    </row>
    <row r="25" spans="1:6" ht="27.75" x14ac:dyDescent="0.2">
      <c r="A25" s="86" t="s">
        <v>21</v>
      </c>
      <c r="B25" s="54" t="s">
        <v>32</v>
      </c>
      <c r="C25" s="58"/>
      <c r="D25" s="56">
        <v>1027</v>
      </c>
      <c r="E25" s="57">
        <v>10000</v>
      </c>
      <c r="F25" s="57">
        <f>D25*E25</f>
        <v>10270000</v>
      </c>
    </row>
    <row r="26" spans="1:6" x14ac:dyDescent="0.2">
      <c r="A26" s="86" t="s">
        <v>22</v>
      </c>
      <c r="B26" s="73" t="s">
        <v>114</v>
      </c>
      <c r="C26" s="74" t="s">
        <v>85</v>
      </c>
      <c r="D26" s="76">
        <v>103</v>
      </c>
      <c r="E26" s="77">
        <f>15000*2</f>
        <v>30000</v>
      </c>
      <c r="F26" s="77">
        <f>D26*E26</f>
        <v>3090000</v>
      </c>
    </row>
    <row r="27" spans="1:6" x14ac:dyDescent="0.2">
      <c r="A27" s="86" t="s">
        <v>23</v>
      </c>
      <c r="B27" s="58" t="s">
        <v>34</v>
      </c>
      <c r="C27" s="55"/>
      <c r="D27" s="56">
        <v>103</v>
      </c>
      <c r="E27" s="57">
        <v>15000</v>
      </c>
      <c r="F27" s="57">
        <f>D27*E27</f>
        <v>1545000</v>
      </c>
    </row>
    <row r="28" spans="1:6" ht="27.75" x14ac:dyDescent="0.2">
      <c r="A28" s="86" t="s">
        <v>24</v>
      </c>
      <c r="B28" s="68" t="s">
        <v>98</v>
      </c>
      <c r="C28" s="67" t="s">
        <v>92</v>
      </c>
      <c r="D28" s="56">
        <v>10</v>
      </c>
      <c r="E28" s="57">
        <v>500000</v>
      </c>
      <c r="F28" s="57">
        <f>D28*E28</f>
        <v>5000000</v>
      </c>
    </row>
    <row r="29" spans="1:6" x14ac:dyDescent="0.2">
      <c r="A29" s="86" t="s">
        <v>134</v>
      </c>
      <c r="B29" s="73" t="s">
        <v>135</v>
      </c>
      <c r="C29" s="55" t="s">
        <v>57</v>
      </c>
      <c r="D29" s="56"/>
      <c r="E29" s="57"/>
      <c r="F29" s="57">
        <f>F24*0.2</f>
        <v>6160000.0000000009</v>
      </c>
    </row>
    <row r="30" spans="1:6" x14ac:dyDescent="0.2">
      <c r="A30" s="83"/>
      <c r="B30" s="54" t="s">
        <v>7</v>
      </c>
      <c r="C30" s="55"/>
      <c r="D30" s="56"/>
      <c r="E30" s="57"/>
      <c r="F30" s="84">
        <f>SUM(F24:F29)</f>
        <v>56865000</v>
      </c>
    </row>
    <row r="31" spans="1:6" x14ac:dyDescent="0.2">
      <c r="A31" s="82" t="s">
        <v>18</v>
      </c>
      <c r="B31" s="49" t="s">
        <v>19</v>
      </c>
      <c r="C31" s="50"/>
      <c r="D31" s="51"/>
      <c r="E31" s="52"/>
      <c r="F31" s="52"/>
    </row>
    <row r="32" spans="1:6" ht="41.25" x14ac:dyDescent="0.2">
      <c r="A32" s="83" t="s">
        <v>20</v>
      </c>
      <c r="B32" s="54" t="s">
        <v>68</v>
      </c>
      <c r="C32" s="67" t="s">
        <v>93</v>
      </c>
      <c r="D32" s="56">
        <v>10</v>
      </c>
      <c r="E32" s="57">
        <f>250000*2</f>
        <v>500000</v>
      </c>
      <c r="F32" s="57">
        <f>D32*E32</f>
        <v>5000000</v>
      </c>
    </row>
    <row r="33" spans="1:6" ht="27.75" x14ac:dyDescent="0.2">
      <c r="A33" s="83" t="s">
        <v>21</v>
      </c>
      <c r="B33" s="68" t="s">
        <v>99</v>
      </c>
      <c r="C33" s="67" t="s">
        <v>86</v>
      </c>
      <c r="D33" s="56">
        <f>5*12</f>
        <v>60</v>
      </c>
      <c r="E33" s="57">
        <f>60000*2</f>
        <v>120000</v>
      </c>
      <c r="F33" s="57">
        <f>D33*E33</f>
        <v>7200000</v>
      </c>
    </row>
    <row r="34" spans="1:6" x14ac:dyDescent="0.2">
      <c r="A34" s="83" t="s">
        <v>22</v>
      </c>
      <c r="B34" s="68" t="s">
        <v>100</v>
      </c>
      <c r="C34" s="67" t="s">
        <v>87</v>
      </c>
      <c r="D34" s="56">
        <v>10</v>
      </c>
      <c r="E34" s="57">
        <f>200000*2</f>
        <v>400000</v>
      </c>
      <c r="F34" s="57">
        <f>D34*E34</f>
        <v>4000000</v>
      </c>
    </row>
    <row r="35" spans="1:6" x14ac:dyDescent="0.2">
      <c r="A35" s="83" t="s">
        <v>23</v>
      </c>
      <c r="B35" s="54" t="s">
        <v>63</v>
      </c>
      <c r="C35" s="67" t="s">
        <v>88</v>
      </c>
      <c r="D35" s="56">
        <v>10</v>
      </c>
      <c r="E35" s="57">
        <f>50000*2</f>
        <v>100000</v>
      </c>
      <c r="F35" s="57">
        <f>D35*E35</f>
        <v>1000000</v>
      </c>
    </row>
    <row r="36" spans="1:6" x14ac:dyDescent="0.2">
      <c r="A36" s="83" t="s">
        <v>24</v>
      </c>
      <c r="B36" s="54" t="s">
        <v>64</v>
      </c>
      <c r="C36" s="55"/>
      <c r="D36" s="56"/>
      <c r="E36" s="57"/>
      <c r="F36" s="57">
        <v>3000000</v>
      </c>
    </row>
    <row r="37" spans="1:6" x14ac:dyDescent="0.2">
      <c r="A37" s="83"/>
      <c r="B37" s="54" t="s">
        <v>7</v>
      </c>
      <c r="C37" s="55"/>
      <c r="D37" s="56"/>
      <c r="E37" s="57"/>
      <c r="F37" s="84">
        <f>SUM(F32:F36)</f>
        <v>20200000</v>
      </c>
    </row>
    <row r="38" spans="1:6" ht="41.25" x14ac:dyDescent="0.2">
      <c r="A38" s="82" t="s">
        <v>25</v>
      </c>
      <c r="B38" s="49" t="s">
        <v>33</v>
      </c>
      <c r="C38" s="50"/>
      <c r="D38" s="51"/>
      <c r="E38" s="52"/>
      <c r="F38" s="52"/>
    </row>
    <row r="39" spans="1:6" ht="27.75" x14ac:dyDescent="0.2">
      <c r="A39" s="87" t="s">
        <v>26</v>
      </c>
      <c r="B39" s="68" t="s">
        <v>1</v>
      </c>
      <c r="C39" s="74" t="s">
        <v>125</v>
      </c>
      <c r="D39" s="56">
        <v>150000</v>
      </c>
      <c r="E39" s="57">
        <f>3*60</f>
        <v>180</v>
      </c>
      <c r="F39" s="57">
        <f>D39*E39</f>
        <v>27000000</v>
      </c>
    </row>
    <row r="40" spans="1:6" x14ac:dyDescent="0.2">
      <c r="A40" s="87" t="s">
        <v>27</v>
      </c>
      <c r="B40" s="54" t="s">
        <v>59</v>
      </c>
      <c r="C40" s="67" t="s">
        <v>90</v>
      </c>
      <c r="D40" s="56">
        <v>2</v>
      </c>
      <c r="E40" s="57">
        <v>4000000</v>
      </c>
      <c r="F40" s="57">
        <f>D40*E40</f>
        <v>8000000</v>
      </c>
    </row>
    <row r="41" spans="1:6" x14ac:dyDescent="0.2">
      <c r="A41" s="87" t="s">
        <v>58</v>
      </c>
      <c r="B41" s="54" t="s">
        <v>66</v>
      </c>
      <c r="C41" s="67" t="s">
        <v>91</v>
      </c>
      <c r="D41" s="56">
        <v>2</v>
      </c>
      <c r="E41" s="57">
        <v>1000000</v>
      </c>
      <c r="F41" s="57">
        <f>D41*E41</f>
        <v>2000000</v>
      </c>
    </row>
    <row r="42" spans="1:6" x14ac:dyDescent="0.2">
      <c r="A42" s="87" t="s">
        <v>65</v>
      </c>
      <c r="B42" s="54" t="s">
        <v>60</v>
      </c>
      <c r="C42" s="55"/>
      <c r="D42" s="56"/>
      <c r="E42" s="57"/>
      <c r="F42" s="57">
        <v>2000000</v>
      </c>
    </row>
    <row r="43" spans="1:6" x14ac:dyDescent="0.2">
      <c r="A43" s="87"/>
      <c r="B43" s="54" t="s">
        <v>7</v>
      </c>
      <c r="C43" s="55"/>
      <c r="D43" s="56"/>
      <c r="E43" s="57"/>
      <c r="F43" s="84">
        <f>SUM(F39:F42)</f>
        <v>39000000</v>
      </c>
    </row>
    <row r="44" spans="1:6" x14ac:dyDescent="0.2">
      <c r="A44" s="82" t="s">
        <v>28</v>
      </c>
      <c r="B44" s="49" t="s">
        <v>67</v>
      </c>
      <c r="C44" s="50"/>
      <c r="D44" s="51"/>
      <c r="E44" s="52"/>
      <c r="F44" s="52"/>
    </row>
    <row r="45" spans="1:6" ht="54.75" x14ac:dyDescent="0.2">
      <c r="A45" s="83" t="s">
        <v>77</v>
      </c>
      <c r="B45" s="54" t="s">
        <v>76</v>
      </c>
      <c r="C45" s="55"/>
      <c r="D45" s="56"/>
      <c r="E45" s="57"/>
      <c r="F45" s="84">
        <v>5000000</v>
      </c>
    </row>
    <row r="46" spans="1:6" x14ac:dyDescent="0.2">
      <c r="A46" s="82" t="s">
        <v>29</v>
      </c>
      <c r="B46" s="49" t="s">
        <v>69</v>
      </c>
      <c r="C46" s="50"/>
      <c r="D46" s="51"/>
      <c r="E46" s="52"/>
      <c r="F46" s="52"/>
    </row>
    <row r="47" spans="1:6" ht="27.75" x14ac:dyDescent="0.2">
      <c r="A47" s="83" t="s">
        <v>78</v>
      </c>
      <c r="B47" s="54" t="s">
        <v>70</v>
      </c>
      <c r="C47" s="55"/>
      <c r="D47" s="56"/>
      <c r="E47" s="57"/>
      <c r="F47" s="84">
        <v>2500000</v>
      </c>
    </row>
    <row r="48" spans="1:6" ht="27.75" x14ac:dyDescent="0.2">
      <c r="A48" s="88" t="s">
        <v>30</v>
      </c>
      <c r="B48" s="49" t="s">
        <v>36</v>
      </c>
      <c r="C48" s="50"/>
      <c r="D48" s="51"/>
      <c r="E48" s="52"/>
      <c r="F48" s="52"/>
    </row>
    <row r="49" spans="1:6" s="60" customFormat="1" x14ac:dyDescent="0.2">
      <c r="A49" s="89" t="s">
        <v>79</v>
      </c>
      <c r="B49" s="59"/>
      <c r="C49" s="71"/>
      <c r="D49" s="56"/>
      <c r="E49" s="57"/>
      <c r="F49" s="84">
        <f>ДГ!G18</f>
        <v>24000000</v>
      </c>
    </row>
    <row r="50" spans="1:6" x14ac:dyDescent="0.2">
      <c r="A50" s="88" t="s">
        <v>61</v>
      </c>
      <c r="B50" s="49" t="s">
        <v>71</v>
      </c>
      <c r="C50" s="50"/>
      <c r="D50" s="51"/>
      <c r="E50" s="52"/>
      <c r="F50" s="52"/>
    </row>
    <row r="51" spans="1:6" s="60" customFormat="1" x14ac:dyDescent="0.2">
      <c r="A51" s="89" t="s">
        <v>80</v>
      </c>
      <c r="B51" s="59" t="s">
        <v>72</v>
      </c>
      <c r="C51" s="67" t="s">
        <v>89</v>
      </c>
      <c r="D51" s="56"/>
      <c r="E51" s="57"/>
      <c r="F51" s="84">
        <f>(F45+F43+F37+F30+F4)*0.1</f>
        <v>12556500</v>
      </c>
    </row>
    <row r="52" spans="1:6" x14ac:dyDescent="0.2">
      <c r="A52" s="82" t="s">
        <v>62</v>
      </c>
      <c r="B52" s="49" t="s">
        <v>73</v>
      </c>
      <c r="C52" s="50"/>
      <c r="D52" s="51"/>
      <c r="E52" s="52"/>
      <c r="F52" s="52"/>
    </row>
    <row r="53" spans="1:6" s="60" customFormat="1" ht="27.75" x14ac:dyDescent="0.2">
      <c r="A53" s="83" t="s">
        <v>81</v>
      </c>
      <c r="B53" s="59" t="s">
        <v>84</v>
      </c>
      <c r="C53" s="55" t="s">
        <v>74</v>
      </c>
      <c r="D53" s="56"/>
      <c r="E53" s="57"/>
      <c r="F53" s="84">
        <f>(F4+F30+F37+F43+F45)*0.1</f>
        <v>12556500</v>
      </c>
    </row>
    <row r="54" spans="1:6" s="60" customFormat="1" x14ac:dyDescent="0.2">
      <c r="A54" s="82" t="s">
        <v>82</v>
      </c>
      <c r="B54" s="49" t="s">
        <v>75</v>
      </c>
      <c r="C54" s="50"/>
      <c r="D54" s="51"/>
      <c r="E54" s="52"/>
      <c r="F54" s="52"/>
    </row>
    <row r="55" spans="1:6" s="60" customFormat="1" x14ac:dyDescent="0.2">
      <c r="A55" s="87" t="s">
        <v>83</v>
      </c>
      <c r="B55" s="90"/>
      <c r="C55" s="91" t="s">
        <v>108</v>
      </c>
      <c r="D55" s="92"/>
      <c r="E55" s="93"/>
      <c r="F55" s="84">
        <f>(F47+F45+F43+F37+F30+F4)*0.2</f>
        <v>25613000</v>
      </c>
    </row>
    <row r="56" spans="1:6" s="60" customFormat="1" x14ac:dyDescent="0.2">
      <c r="A56" s="87"/>
      <c r="B56" s="90"/>
      <c r="C56" s="59"/>
      <c r="D56" s="92"/>
      <c r="E56" s="93"/>
      <c r="F56" s="84"/>
    </row>
    <row r="57" spans="1:6" s="66" customFormat="1" ht="18.75" x14ac:dyDescent="0.25">
      <c r="A57" s="94"/>
      <c r="B57" s="95" t="s">
        <v>0</v>
      </c>
      <c r="C57" s="96"/>
      <c r="D57" s="97"/>
      <c r="E57" s="98"/>
      <c r="F57" s="99">
        <f>F55+F53+F51+F49+F47+F45+F43+F37+F30+F22+F4</f>
        <v>237420470.40000001</v>
      </c>
    </row>
    <row r="60" spans="1:6" x14ac:dyDescent="0.2">
      <c r="A60" s="53"/>
    </row>
    <row r="61" spans="1:6" x14ac:dyDescent="0.2">
      <c r="A61" s="53"/>
    </row>
    <row r="62" spans="1:6" x14ac:dyDescent="0.2">
      <c r="A62" s="53"/>
    </row>
    <row r="63" spans="1:6" x14ac:dyDescent="0.2">
      <c r="A63" s="53"/>
    </row>
    <row r="64" spans="1:6" x14ac:dyDescent="0.2">
      <c r="A64" s="53"/>
    </row>
    <row r="65" spans="1:1" x14ac:dyDescent="0.2">
      <c r="A65" s="53"/>
    </row>
    <row r="66" spans="1:1" x14ac:dyDescent="0.2">
      <c r="A66" s="53"/>
    </row>
    <row r="67" spans="1:1" x14ac:dyDescent="0.2">
      <c r="A67" s="53"/>
    </row>
    <row r="68" spans="1:1" x14ac:dyDescent="0.2">
      <c r="A68" s="53"/>
    </row>
    <row r="69" spans="1:1" x14ac:dyDescent="0.2">
      <c r="A69" s="53"/>
    </row>
    <row r="70" spans="1:1" x14ac:dyDescent="0.2">
      <c r="A70" s="53"/>
    </row>
    <row r="71" spans="1:1" x14ac:dyDescent="0.2">
      <c r="A71" s="53"/>
    </row>
    <row r="72" spans="1:1" x14ac:dyDescent="0.2">
      <c r="A72" s="53"/>
    </row>
    <row r="73" spans="1:1" x14ac:dyDescent="0.2">
      <c r="A73" s="53"/>
    </row>
    <row r="74" spans="1:1" x14ac:dyDescent="0.2">
      <c r="A74" s="53"/>
    </row>
    <row r="75" spans="1:1" x14ac:dyDescent="0.2">
      <c r="A75" s="53"/>
    </row>
    <row r="76" spans="1:1" x14ac:dyDescent="0.2">
      <c r="A76" s="53"/>
    </row>
    <row r="77" spans="1:1" x14ac:dyDescent="0.2">
      <c r="A77" s="53"/>
    </row>
    <row r="78" spans="1:1" x14ac:dyDescent="0.2">
      <c r="A78" s="53"/>
    </row>
    <row r="79" spans="1:1" x14ac:dyDescent="0.2">
      <c r="A79" s="53"/>
    </row>
    <row r="80" spans="1:1" x14ac:dyDescent="0.2">
      <c r="A80" s="53"/>
    </row>
    <row r="81" spans="1:1" x14ac:dyDescent="0.2">
      <c r="A81" s="53"/>
    </row>
    <row r="82" spans="1:1" x14ac:dyDescent="0.2">
      <c r="A82" s="53"/>
    </row>
    <row r="83" spans="1:1" x14ac:dyDescent="0.2">
      <c r="A83" s="53"/>
    </row>
    <row r="84" spans="1:1" x14ac:dyDescent="0.2">
      <c r="A84" s="53"/>
    </row>
    <row r="85" spans="1:1" x14ac:dyDescent="0.2">
      <c r="A85" s="53"/>
    </row>
    <row r="86" spans="1:1" x14ac:dyDescent="0.2">
      <c r="A86" s="53"/>
    </row>
    <row r="87" spans="1:1" x14ac:dyDescent="0.2">
      <c r="A87" s="53"/>
    </row>
    <row r="88" spans="1:1" x14ac:dyDescent="0.2">
      <c r="A88" s="53"/>
    </row>
    <row r="89" spans="1:1" x14ac:dyDescent="0.2">
      <c r="A89" s="53"/>
    </row>
    <row r="90" spans="1:1" x14ac:dyDescent="0.2">
      <c r="A90" s="53"/>
    </row>
    <row r="91" spans="1:1" x14ac:dyDescent="0.2">
      <c r="A91" s="53"/>
    </row>
    <row r="92" spans="1:1" x14ac:dyDescent="0.2">
      <c r="A92" s="53"/>
    </row>
    <row r="93" spans="1:1" x14ac:dyDescent="0.2">
      <c r="A93" s="53"/>
    </row>
    <row r="94" spans="1:1" x14ac:dyDescent="0.2">
      <c r="A94" s="53"/>
    </row>
    <row r="95" spans="1:1" x14ac:dyDescent="0.2">
      <c r="A95" s="53"/>
    </row>
    <row r="96" spans="1:1" x14ac:dyDescent="0.2">
      <c r="A96" s="53"/>
    </row>
    <row r="97" spans="1:1" x14ac:dyDescent="0.2">
      <c r="A97" s="53"/>
    </row>
    <row r="98" spans="1:1" x14ac:dyDescent="0.2">
      <c r="A98" s="53"/>
    </row>
    <row r="99" spans="1:1" x14ac:dyDescent="0.2">
      <c r="A99" s="53"/>
    </row>
    <row r="100" spans="1:1" x14ac:dyDescent="0.2">
      <c r="A100" s="53"/>
    </row>
    <row r="101" spans="1:1" x14ac:dyDescent="0.2">
      <c r="A101" s="53"/>
    </row>
    <row r="102" spans="1:1" x14ac:dyDescent="0.2">
      <c r="A102" s="53"/>
    </row>
    <row r="103" spans="1:1" x14ac:dyDescent="0.2">
      <c r="A103" s="53"/>
    </row>
    <row r="104" spans="1:1" x14ac:dyDescent="0.2">
      <c r="A104" s="53"/>
    </row>
    <row r="105" spans="1:1" x14ac:dyDescent="0.2">
      <c r="A105" s="53"/>
    </row>
    <row r="106" spans="1:1" x14ac:dyDescent="0.2">
      <c r="A106" s="53"/>
    </row>
    <row r="107" spans="1:1" x14ac:dyDescent="0.2">
      <c r="A107" s="53"/>
    </row>
    <row r="108" spans="1:1" x14ac:dyDescent="0.2">
      <c r="A108" s="53"/>
    </row>
    <row r="109" spans="1:1" x14ac:dyDescent="0.2">
      <c r="A109" s="53"/>
    </row>
    <row r="110" spans="1:1" x14ac:dyDescent="0.2">
      <c r="A110" s="53"/>
    </row>
    <row r="111" spans="1:1" x14ac:dyDescent="0.2">
      <c r="A111" s="53"/>
    </row>
    <row r="112" spans="1:1" x14ac:dyDescent="0.2">
      <c r="A112" s="53"/>
    </row>
    <row r="113" spans="1:1" x14ac:dyDescent="0.2">
      <c r="A113" s="53"/>
    </row>
    <row r="114" spans="1:1" x14ac:dyDescent="0.2">
      <c r="A114" s="53"/>
    </row>
    <row r="115" spans="1:1" x14ac:dyDescent="0.2">
      <c r="A115" s="53"/>
    </row>
    <row r="116" spans="1:1" x14ac:dyDescent="0.2">
      <c r="A116" s="53"/>
    </row>
    <row r="117" spans="1:1" x14ac:dyDescent="0.2">
      <c r="A117" s="53"/>
    </row>
    <row r="118" spans="1:1" x14ac:dyDescent="0.2">
      <c r="A118" s="53"/>
    </row>
    <row r="119" spans="1:1" x14ac:dyDescent="0.2">
      <c r="A119" s="53"/>
    </row>
    <row r="120" spans="1:1" x14ac:dyDescent="0.2">
      <c r="A120" s="53"/>
    </row>
    <row r="121" spans="1:1" x14ac:dyDescent="0.2">
      <c r="A121" s="53"/>
    </row>
    <row r="122" spans="1:1" x14ac:dyDescent="0.2">
      <c r="A122" s="53"/>
    </row>
    <row r="123" spans="1:1" x14ac:dyDescent="0.2">
      <c r="A123" s="53"/>
    </row>
    <row r="124" spans="1:1" x14ac:dyDescent="0.2">
      <c r="A124" s="53"/>
    </row>
    <row r="125" spans="1:1" x14ac:dyDescent="0.2">
      <c r="A125" s="53"/>
    </row>
    <row r="126" spans="1:1" x14ac:dyDescent="0.2">
      <c r="A126" s="53"/>
    </row>
    <row r="127" spans="1:1" x14ac:dyDescent="0.2">
      <c r="A127" s="53"/>
    </row>
    <row r="128" spans="1:1" x14ac:dyDescent="0.2">
      <c r="A128" s="53"/>
    </row>
    <row r="129" spans="1:1" x14ac:dyDescent="0.2">
      <c r="A129" s="53"/>
    </row>
    <row r="130" spans="1:1" x14ac:dyDescent="0.2">
      <c r="A130" s="53"/>
    </row>
    <row r="131" spans="1:1" x14ac:dyDescent="0.2">
      <c r="A131" s="53"/>
    </row>
    <row r="132" spans="1:1" x14ac:dyDescent="0.2">
      <c r="A132" s="53"/>
    </row>
    <row r="133" spans="1:1" x14ac:dyDescent="0.2">
      <c r="A133" s="53"/>
    </row>
    <row r="134" spans="1:1" x14ac:dyDescent="0.2">
      <c r="A134" s="53"/>
    </row>
    <row r="135" spans="1:1" x14ac:dyDescent="0.2">
      <c r="A135" s="53"/>
    </row>
    <row r="136" spans="1:1" x14ac:dyDescent="0.2">
      <c r="A136" s="53"/>
    </row>
    <row r="137" spans="1:1" x14ac:dyDescent="0.2">
      <c r="A137" s="53"/>
    </row>
    <row r="138" spans="1:1" x14ac:dyDescent="0.2">
      <c r="A138" s="53"/>
    </row>
    <row r="139" spans="1:1" x14ac:dyDescent="0.2">
      <c r="A139" s="53"/>
    </row>
    <row r="140" spans="1:1" x14ac:dyDescent="0.2">
      <c r="A140" s="53"/>
    </row>
    <row r="141" spans="1:1" x14ac:dyDescent="0.2">
      <c r="A141" s="53"/>
    </row>
    <row r="142" spans="1:1" x14ac:dyDescent="0.2">
      <c r="A142" s="53"/>
    </row>
    <row r="143" spans="1:1" x14ac:dyDescent="0.2">
      <c r="A143" s="53"/>
    </row>
    <row r="144" spans="1:1" x14ac:dyDescent="0.2">
      <c r="A144" s="53"/>
    </row>
    <row r="145" spans="1:1" x14ac:dyDescent="0.2">
      <c r="A145" s="53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9"/>
  <sheetViews>
    <sheetView workbookViewId="0" xr3:uid="{958C4451-9541-5A59-BF78-D2F731DF1C81}">
      <selection activeCell="G7" sqref="G7"/>
    </sheetView>
  </sheetViews>
  <sheetFormatPr defaultColWidth="20.84765625" defaultRowHeight="14.25" x14ac:dyDescent="0.2"/>
  <cols>
    <col min="1" max="1" width="4.16796875" style="1" customWidth="1"/>
    <col min="2" max="2" width="50.71484375" style="36" customWidth="1"/>
    <col min="3" max="3" width="10.76171875" style="37" customWidth="1"/>
    <col min="4" max="6" width="10.76171875" style="1" customWidth="1"/>
    <col min="7" max="7" width="12.5078125" style="2" customWidth="1"/>
    <col min="8" max="8" width="9.4140625" style="1" hidden="1" customWidth="1"/>
    <col min="9" max="9" width="20.3125" style="1" hidden="1" customWidth="1"/>
    <col min="10" max="252" width="20.84765625" style="1"/>
    <col min="253" max="253" width="4.16796875" style="1" customWidth="1"/>
    <col min="254" max="254" width="50.71484375" style="1" customWidth="1"/>
    <col min="255" max="258" width="10.76171875" style="1" customWidth="1"/>
    <col min="259" max="259" width="12.5078125" style="1" customWidth="1"/>
    <col min="260" max="261" width="0" style="1" hidden="1" customWidth="1"/>
    <col min="262" max="508" width="20.84765625" style="1"/>
    <col min="509" max="509" width="4.16796875" style="1" customWidth="1"/>
    <col min="510" max="510" width="50.71484375" style="1" customWidth="1"/>
    <col min="511" max="514" width="10.76171875" style="1" customWidth="1"/>
    <col min="515" max="515" width="12.5078125" style="1" customWidth="1"/>
    <col min="516" max="517" width="0" style="1" hidden="1" customWidth="1"/>
    <col min="518" max="764" width="20.84765625" style="1"/>
    <col min="765" max="765" width="4.16796875" style="1" customWidth="1"/>
    <col min="766" max="766" width="50.71484375" style="1" customWidth="1"/>
    <col min="767" max="770" width="10.76171875" style="1" customWidth="1"/>
    <col min="771" max="771" width="12.5078125" style="1" customWidth="1"/>
    <col min="772" max="773" width="0" style="1" hidden="1" customWidth="1"/>
    <col min="774" max="1020" width="20.84765625" style="1"/>
    <col min="1021" max="1021" width="4.16796875" style="1" customWidth="1"/>
    <col min="1022" max="1022" width="50.71484375" style="1" customWidth="1"/>
    <col min="1023" max="1026" width="10.76171875" style="1" customWidth="1"/>
    <col min="1027" max="1027" width="12.5078125" style="1" customWidth="1"/>
    <col min="1028" max="1029" width="0" style="1" hidden="1" customWidth="1"/>
    <col min="1030" max="1276" width="20.84765625" style="1"/>
    <col min="1277" max="1277" width="4.16796875" style="1" customWidth="1"/>
    <col min="1278" max="1278" width="50.71484375" style="1" customWidth="1"/>
    <col min="1279" max="1282" width="10.76171875" style="1" customWidth="1"/>
    <col min="1283" max="1283" width="12.5078125" style="1" customWidth="1"/>
    <col min="1284" max="1285" width="0" style="1" hidden="1" customWidth="1"/>
    <col min="1286" max="1532" width="20.84765625" style="1"/>
    <col min="1533" max="1533" width="4.16796875" style="1" customWidth="1"/>
    <col min="1534" max="1534" width="50.71484375" style="1" customWidth="1"/>
    <col min="1535" max="1538" width="10.76171875" style="1" customWidth="1"/>
    <col min="1539" max="1539" width="12.5078125" style="1" customWidth="1"/>
    <col min="1540" max="1541" width="0" style="1" hidden="1" customWidth="1"/>
    <col min="1542" max="1788" width="20.84765625" style="1"/>
    <col min="1789" max="1789" width="4.16796875" style="1" customWidth="1"/>
    <col min="1790" max="1790" width="50.71484375" style="1" customWidth="1"/>
    <col min="1791" max="1794" width="10.76171875" style="1" customWidth="1"/>
    <col min="1795" max="1795" width="12.5078125" style="1" customWidth="1"/>
    <col min="1796" max="1797" width="0" style="1" hidden="1" customWidth="1"/>
    <col min="1798" max="2044" width="20.84765625" style="1"/>
    <col min="2045" max="2045" width="4.16796875" style="1" customWidth="1"/>
    <col min="2046" max="2046" width="50.71484375" style="1" customWidth="1"/>
    <col min="2047" max="2050" width="10.76171875" style="1" customWidth="1"/>
    <col min="2051" max="2051" width="12.5078125" style="1" customWidth="1"/>
    <col min="2052" max="2053" width="0" style="1" hidden="1" customWidth="1"/>
    <col min="2054" max="2300" width="20.84765625" style="1"/>
    <col min="2301" max="2301" width="4.16796875" style="1" customWidth="1"/>
    <col min="2302" max="2302" width="50.71484375" style="1" customWidth="1"/>
    <col min="2303" max="2306" width="10.76171875" style="1" customWidth="1"/>
    <col min="2307" max="2307" width="12.5078125" style="1" customWidth="1"/>
    <col min="2308" max="2309" width="0" style="1" hidden="1" customWidth="1"/>
    <col min="2310" max="2556" width="20.84765625" style="1"/>
    <col min="2557" max="2557" width="4.16796875" style="1" customWidth="1"/>
    <col min="2558" max="2558" width="50.71484375" style="1" customWidth="1"/>
    <col min="2559" max="2562" width="10.76171875" style="1" customWidth="1"/>
    <col min="2563" max="2563" width="12.5078125" style="1" customWidth="1"/>
    <col min="2564" max="2565" width="0" style="1" hidden="1" customWidth="1"/>
    <col min="2566" max="2812" width="20.84765625" style="1"/>
    <col min="2813" max="2813" width="4.16796875" style="1" customWidth="1"/>
    <col min="2814" max="2814" width="50.71484375" style="1" customWidth="1"/>
    <col min="2815" max="2818" width="10.76171875" style="1" customWidth="1"/>
    <col min="2819" max="2819" width="12.5078125" style="1" customWidth="1"/>
    <col min="2820" max="2821" width="0" style="1" hidden="1" customWidth="1"/>
    <col min="2822" max="3068" width="20.84765625" style="1"/>
    <col min="3069" max="3069" width="4.16796875" style="1" customWidth="1"/>
    <col min="3070" max="3070" width="50.71484375" style="1" customWidth="1"/>
    <col min="3071" max="3074" width="10.76171875" style="1" customWidth="1"/>
    <col min="3075" max="3075" width="12.5078125" style="1" customWidth="1"/>
    <col min="3076" max="3077" width="0" style="1" hidden="1" customWidth="1"/>
    <col min="3078" max="3324" width="20.84765625" style="1"/>
    <col min="3325" max="3325" width="4.16796875" style="1" customWidth="1"/>
    <col min="3326" max="3326" width="50.71484375" style="1" customWidth="1"/>
    <col min="3327" max="3330" width="10.76171875" style="1" customWidth="1"/>
    <col min="3331" max="3331" width="12.5078125" style="1" customWidth="1"/>
    <col min="3332" max="3333" width="0" style="1" hidden="1" customWidth="1"/>
    <col min="3334" max="3580" width="20.84765625" style="1"/>
    <col min="3581" max="3581" width="4.16796875" style="1" customWidth="1"/>
    <col min="3582" max="3582" width="50.71484375" style="1" customWidth="1"/>
    <col min="3583" max="3586" width="10.76171875" style="1" customWidth="1"/>
    <col min="3587" max="3587" width="12.5078125" style="1" customWidth="1"/>
    <col min="3588" max="3589" width="0" style="1" hidden="1" customWidth="1"/>
    <col min="3590" max="3836" width="20.84765625" style="1"/>
    <col min="3837" max="3837" width="4.16796875" style="1" customWidth="1"/>
    <col min="3838" max="3838" width="50.71484375" style="1" customWidth="1"/>
    <col min="3839" max="3842" width="10.76171875" style="1" customWidth="1"/>
    <col min="3843" max="3843" width="12.5078125" style="1" customWidth="1"/>
    <col min="3844" max="3845" width="0" style="1" hidden="1" customWidth="1"/>
    <col min="3846" max="4092" width="20.84765625" style="1"/>
    <col min="4093" max="4093" width="4.16796875" style="1" customWidth="1"/>
    <col min="4094" max="4094" width="50.71484375" style="1" customWidth="1"/>
    <col min="4095" max="4098" width="10.76171875" style="1" customWidth="1"/>
    <col min="4099" max="4099" width="12.5078125" style="1" customWidth="1"/>
    <col min="4100" max="4101" width="0" style="1" hidden="1" customWidth="1"/>
    <col min="4102" max="4348" width="20.84765625" style="1"/>
    <col min="4349" max="4349" width="4.16796875" style="1" customWidth="1"/>
    <col min="4350" max="4350" width="50.71484375" style="1" customWidth="1"/>
    <col min="4351" max="4354" width="10.76171875" style="1" customWidth="1"/>
    <col min="4355" max="4355" width="12.5078125" style="1" customWidth="1"/>
    <col min="4356" max="4357" width="0" style="1" hidden="1" customWidth="1"/>
    <col min="4358" max="4604" width="20.84765625" style="1"/>
    <col min="4605" max="4605" width="4.16796875" style="1" customWidth="1"/>
    <col min="4606" max="4606" width="50.71484375" style="1" customWidth="1"/>
    <col min="4607" max="4610" width="10.76171875" style="1" customWidth="1"/>
    <col min="4611" max="4611" width="12.5078125" style="1" customWidth="1"/>
    <col min="4612" max="4613" width="0" style="1" hidden="1" customWidth="1"/>
    <col min="4614" max="4860" width="20.84765625" style="1"/>
    <col min="4861" max="4861" width="4.16796875" style="1" customWidth="1"/>
    <col min="4862" max="4862" width="50.71484375" style="1" customWidth="1"/>
    <col min="4863" max="4866" width="10.76171875" style="1" customWidth="1"/>
    <col min="4867" max="4867" width="12.5078125" style="1" customWidth="1"/>
    <col min="4868" max="4869" width="0" style="1" hidden="1" customWidth="1"/>
    <col min="4870" max="5116" width="20.84765625" style="1"/>
    <col min="5117" max="5117" width="4.16796875" style="1" customWidth="1"/>
    <col min="5118" max="5118" width="50.71484375" style="1" customWidth="1"/>
    <col min="5119" max="5122" width="10.76171875" style="1" customWidth="1"/>
    <col min="5123" max="5123" width="12.5078125" style="1" customWidth="1"/>
    <col min="5124" max="5125" width="0" style="1" hidden="1" customWidth="1"/>
    <col min="5126" max="5372" width="20.84765625" style="1"/>
    <col min="5373" max="5373" width="4.16796875" style="1" customWidth="1"/>
    <col min="5374" max="5374" width="50.71484375" style="1" customWidth="1"/>
    <col min="5375" max="5378" width="10.76171875" style="1" customWidth="1"/>
    <col min="5379" max="5379" width="12.5078125" style="1" customWidth="1"/>
    <col min="5380" max="5381" width="0" style="1" hidden="1" customWidth="1"/>
    <col min="5382" max="5628" width="20.84765625" style="1"/>
    <col min="5629" max="5629" width="4.16796875" style="1" customWidth="1"/>
    <col min="5630" max="5630" width="50.71484375" style="1" customWidth="1"/>
    <col min="5631" max="5634" width="10.76171875" style="1" customWidth="1"/>
    <col min="5635" max="5635" width="12.5078125" style="1" customWidth="1"/>
    <col min="5636" max="5637" width="0" style="1" hidden="1" customWidth="1"/>
    <col min="5638" max="5884" width="20.84765625" style="1"/>
    <col min="5885" max="5885" width="4.16796875" style="1" customWidth="1"/>
    <col min="5886" max="5886" width="50.71484375" style="1" customWidth="1"/>
    <col min="5887" max="5890" width="10.76171875" style="1" customWidth="1"/>
    <col min="5891" max="5891" width="12.5078125" style="1" customWidth="1"/>
    <col min="5892" max="5893" width="0" style="1" hidden="1" customWidth="1"/>
    <col min="5894" max="6140" width="20.84765625" style="1"/>
    <col min="6141" max="6141" width="4.16796875" style="1" customWidth="1"/>
    <col min="6142" max="6142" width="50.71484375" style="1" customWidth="1"/>
    <col min="6143" max="6146" width="10.76171875" style="1" customWidth="1"/>
    <col min="6147" max="6147" width="12.5078125" style="1" customWidth="1"/>
    <col min="6148" max="6149" width="0" style="1" hidden="1" customWidth="1"/>
    <col min="6150" max="6396" width="20.84765625" style="1"/>
    <col min="6397" max="6397" width="4.16796875" style="1" customWidth="1"/>
    <col min="6398" max="6398" width="50.71484375" style="1" customWidth="1"/>
    <col min="6399" max="6402" width="10.76171875" style="1" customWidth="1"/>
    <col min="6403" max="6403" width="12.5078125" style="1" customWidth="1"/>
    <col min="6404" max="6405" width="0" style="1" hidden="1" customWidth="1"/>
    <col min="6406" max="6652" width="20.84765625" style="1"/>
    <col min="6653" max="6653" width="4.16796875" style="1" customWidth="1"/>
    <col min="6654" max="6654" width="50.71484375" style="1" customWidth="1"/>
    <col min="6655" max="6658" width="10.76171875" style="1" customWidth="1"/>
    <col min="6659" max="6659" width="12.5078125" style="1" customWidth="1"/>
    <col min="6660" max="6661" width="0" style="1" hidden="1" customWidth="1"/>
    <col min="6662" max="6908" width="20.84765625" style="1"/>
    <col min="6909" max="6909" width="4.16796875" style="1" customWidth="1"/>
    <col min="6910" max="6910" width="50.71484375" style="1" customWidth="1"/>
    <col min="6911" max="6914" width="10.76171875" style="1" customWidth="1"/>
    <col min="6915" max="6915" width="12.5078125" style="1" customWidth="1"/>
    <col min="6916" max="6917" width="0" style="1" hidden="1" customWidth="1"/>
    <col min="6918" max="7164" width="20.84765625" style="1"/>
    <col min="7165" max="7165" width="4.16796875" style="1" customWidth="1"/>
    <col min="7166" max="7166" width="50.71484375" style="1" customWidth="1"/>
    <col min="7167" max="7170" width="10.76171875" style="1" customWidth="1"/>
    <col min="7171" max="7171" width="12.5078125" style="1" customWidth="1"/>
    <col min="7172" max="7173" width="0" style="1" hidden="1" customWidth="1"/>
    <col min="7174" max="7420" width="20.84765625" style="1"/>
    <col min="7421" max="7421" width="4.16796875" style="1" customWidth="1"/>
    <col min="7422" max="7422" width="50.71484375" style="1" customWidth="1"/>
    <col min="7423" max="7426" width="10.76171875" style="1" customWidth="1"/>
    <col min="7427" max="7427" width="12.5078125" style="1" customWidth="1"/>
    <col min="7428" max="7429" width="0" style="1" hidden="1" customWidth="1"/>
    <col min="7430" max="7676" width="20.84765625" style="1"/>
    <col min="7677" max="7677" width="4.16796875" style="1" customWidth="1"/>
    <col min="7678" max="7678" width="50.71484375" style="1" customWidth="1"/>
    <col min="7679" max="7682" width="10.76171875" style="1" customWidth="1"/>
    <col min="7683" max="7683" width="12.5078125" style="1" customWidth="1"/>
    <col min="7684" max="7685" width="0" style="1" hidden="1" customWidth="1"/>
    <col min="7686" max="7932" width="20.84765625" style="1"/>
    <col min="7933" max="7933" width="4.16796875" style="1" customWidth="1"/>
    <col min="7934" max="7934" width="50.71484375" style="1" customWidth="1"/>
    <col min="7935" max="7938" width="10.76171875" style="1" customWidth="1"/>
    <col min="7939" max="7939" width="12.5078125" style="1" customWidth="1"/>
    <col min="7940" max="7941" width="0" style="1" hidden="1" customWidth="1"/>
    <col min="7942" max="8188" width="20.84765625" style="1"/>
    <col min="8189" max="8189" width="4.16796875" style="1" customWidth="1"/>
    <col min="8190" max="8190" width="50.71484375" style="1" customWidth="1"/>
    <col min="8191" max="8194" width="10.76171875" style="1" customWidth="1"/>
    <col min="8195" max="8195" width="12.5078125" style="1" customWidth="1"/>
    <col min="8196" max="8197" width="0" style="1" hidden="1" customWidth="1"/>
    <col min="8198" max="8444" width="20.84765625" style="1"/>
    <col min="8445" max="8445" width="4.16796875" style="1" customWidth="1"/>
    <col min="8446" max="8446" width="50.71484375" style="1" customWidth="1"/>
    <col min="8447" max="8450" width="10.76171875" style="1" customWidth="1"/>
    <col min="8451" max="8451" width="12.5078125" style="1" customWidth="1"/>
    <col min="8452" max="8453" width="0" style="1" hidden="1" customWidth="1"/>
    <col min="8454" max="8700" width="20.84765625" style="1"/>
    <col min="8701" max="8701" width="4.16796875" style="1" customWidth="1"/>
    <col min="8702" max="8702" width="50.71484375" style="1" customWidth="1"/>
    <col min="8703" max="8706" width="10.76171875" style="1" customWidth="1"/>
    <col min="8707" max="8707" width="12.5078125" style="1" customWidth="1"/>
    <col min="8708" max="8709" width="0" style="1" hidden="1" customWidth="1"/>
    <col min="8710" max="8956" width="20.84765625" style="1"/>
    <col min="8957" max="8957" width="4.16796875" style="1" customWidth="1"/>
    <col min="8958" max="8958" width="50.71484375" style="1" customWidth="1"/>
    <col min="8959" max="8962" width="10.76171875" style="1" customWidth="1"/>
    <col min="8963" max="8963" width="12.5078125" style="1" customWidth="1"/>
    <col min="8964" max="8965" width="0" style="1" hidden="1" customWidth="1"/>
    <col min="8966" max="9212" width="20.84765625" style="1"/>
    <col min="9213" max="9213" width="4.16796875" style="1" customWidth="1"/>
    <col min="9214" max="9214" width="50.71484375" style="1" customWidth="1"/>
    <col min="9215" max="9218" width="10.76171875" style="1" customWidth="1"/>
    <col min="9219" max="9219" width="12.5078125" style="1" customWidth="1"/>
    <col min="9220" max="9221" width="0" style="1" hidden="1" customWidth="1"/>
    <col min="9222" max="9468" width="20.84765625" style="1"/>
    <col min="9469" max="9469" width="4.16796875" style="1" customWidth="1"/>
    <col min="9470" max="9470" width="50.71484375" style="1" customWidth="1"/>
    <col min="9471" max="9474" width="10.76171875" style="1" customWidth="1"/>
    <col min="9475" max="9475" width="12.5078125" style="1" customWidth="1"/>
    <col min="9476" max="9477" width="0" style="1" hidden="1" customWidth="1"/>
    <col min="9478" max="9724" width="20.84765625" style="1"/>
    <col min="9725" max="9725" width="4.16796875" style="1" customWidth="1"/>
    <col min="9726" max="9726" width="50.71484375" style="1" customWidth="1"/>
    <col min="9727" max="9730" width="10.76171875" style="1" customWidth="1"/>
    <col min="9731" max="9731" width="12.5078125" style="1" customWidth="1"/>
    <col min="9732" max="9733" width="0" style="1" hidden="1" customWidth="1"/>
    <col min="9734" max="9980" width="20.84765625" style="1"/>
    <col min="9981" max="9981" width="4.16796875" style="1" customWidth="1"/>
    <col min="9982" max="9982" width="50.71484375" style="1" customWidth="1"/>
    <col min="9983" max="9986" width="10.76171875" style="1" customWidth="1"/>
    <col min="9987" max="9987" width="12.5078125" style="1" customWidth="1"/>
    <col min="9988" max="9989" width="0" style="1" hidden="1" customWidth="1"/>
    <col min="9990" max="10236" width="20.84765625" style="1"/>
    <col min="10237" max="10237" width="4.16796875" style="1" customWidth="1"/>
    <col min="10238" max="10238" width="50.71484375" style="1" customWidth="1"/>
    <col min="10239" max="10242" width="10.76171875" style="1" customWidth="1"/>
    <col min="10243" max="10243" width="12.5078125" style="1" customWidth="1"/>
    <col min="10244" max="10245" width="0" style="1" hidden="1" customWidth="1"/>
    <col min="10246" max="10492" width="20.84765625" style="1"/>
    <col min="10493" max="10493" width="4.16796875" style="1" customWidth="1"/>
    <col min="10494" max="10494" width="50.71484375" style="1" customWidth="1"/>
    <col min="10495" max="10498" width="10.76171875" style="1" customWidth="1"/>
    <col min="10499" max="10499" width="12.5078125" style="1" customWidth="1"/>
    <col min="10500" max="10501" width="0" style="1" hidden="1" customWidth="1"/>
    <col min="10502" max="10748" width="20.84765625" style="1"/>
    <col min="10749" max="10749" width="4.16796875" style="1" customWidth="1"/>
    <col min="10750" max="10750" width="50.71484375" style="1" customWidth="1"/>
    <col min="10751" max="10754" width="10.76171875" style="1" customWidth="1"/>
    <col min="10755" max="10755" width="12.5078125" style="1" customWidth="1"/>
    <col min="10756" max="10757" width="0" style="1" hidden="1" customWidth="1"/>
    <col min="10758" max="11004" width="20.84765625" style="1"/>
    <col min="11005" max="11005" width="4.16796875" style="1" customWidth="1"/>
    <col min="11006" max="11006" width="50.71484375" style="1" customWidth="1"/>
    <col min="11007" max="11010" width="10.76171875" style="1" customWidth="1"/>
    <col min="11011" max="11011" width="12.5078125" style="1" customWidth="1"/>
    <col min="11012" max="11013" width="0" style="1" hidden="1" customWidth="1"/>
    <col min="11014" max="11260" width="20.84765625" style="1"/>
    <col min="11261" max="11261" width="4.16796875" style="1" customWidth="1"/>
    <col min="11262" max="11262" width="50.71484375" style="1" customWidth="1"/>
    <col min="11263" max="11266" width="10.76171875" style="1" customWidth="1"/>
    <col min="11267" max="11267" width="12.5078125" style="1" customWidth="1"/>
    <col min="11268" max="11269" width="0" style="1" hidden="1" customWidth="1"/>
    <col min="11270" max="11516" width="20.84765625" style="1"/>
    <col min="11517" max="11517" width="4.16796875" style="1" customWidth="1"/>
    <col min="11518" max="11518" width="50.71484375" style="1" customWidth="1"/>
    <col min="11519" max="11522" width="10.76171875" style="1" customWidth="1"/>
    <col min="11523" max="11523" width="12.5078125" style="1" customWidth="1"/>
    <col min="11524" max="11525" width="0" style="1" hidden="1" customWidth="1"/>
    <col min="11526" max="11772" width="20.84765625" style="1"/>
    <col min="11773" max="11773" width="4.16796875" style="1" customWidth="1"/>
    <col min="11774" max="11774" width="50.71484375" style="1" customWidth="1"/>
    <col min="11775" max="11778" width="10.76171875" style="1" customWidth="1"/>
    <col min="11779" max="11779" width="12.5078125" style="1" customWidth="1"/>
    <col min="11780" max="11781" width="0" style="1" hidden="1" customWidth="1"/>
    <col min="11782" max="12028" width="20.84765625" style="1"/>
    <col min="12029" max="12029" width="4.16796875" style="1" customWidth="1"/>
    <col min="12030" max="12030" width="50.71484375" style="1" customWidth="1"/>
    <col min="12031" max="12034" width="10.76171875" style="1" customWidth="1"/>
    <col min="12035" max="12035" width="12.5078125" style="1" customWidth="1"/>
    <col min="12036" max="12037" width="0" style="1" hidden="1" customWidth="1"/>
    <col min="12038" max="12284" width="20.84765625" style="1"/>
    <col min="12285" max="12285" width="4.16796875" style="1" customWidth="1"/>
    <col min="12286" max="12286" width="50.71484375" style="1" customWidth="1"/>
    <col min="12287" max="12290" width="10.76171875" style="1" customWidth="1"/>
    <col min="12291" max="12291" width="12.5078125" style="1" customWidth="1"/>
    <col min="12292" max="12293" width="0" style="1" hidden="1" customWidth="1"/>
    <col min="12294" max="12540" width="20.84765625" style="1"/>
    <col min="12541" max="12541" width="4.16796875" style="1" customWidth="1"/>
    <col min="12542" max="12542" width="50.71484375" style="1" customWidth="1"/>
    <col min="12543" max="12546" width="10.76171875" style="1" customWidth="1"/>
    <col min="12547" max="12547" width="12.5078125" style="1" customWidth="1"/>
    <col min="12548" max="12549" width="0" style="1" hidden="1" customWidth="1"/>
    <col min="12550" max="12796" width="20.84765625" style="1"/>
    <col min="12797" max="12797" width="4.16796875" style="1" customWidth="1"/>
    <col min="12798" max="12798" width="50.71484375" style="1" customWidth="1"/>
    <col min="12799" max="12802" width="10.76171875" style="1" customWidth="1"/>
    <col min="12803" max="12803" width="12.5078125" style="1" customWidth="1"/>
    <col min="12804" max="12805" width="0" style="1" hidden="1" customWidth="1"/>
    <col min="12806" max="13052" width="20.84765625" style="1"/>
    <col min="13053" max="13053" width="4.16796875" style="1" customWidth="1"/>
    <col min="13054" max="13054" width="50.71484375" style="1" customWidth="1"/>
    <col min="13055" max="13058" width="10.76171875" style="1" customWidth="1"/>
    <col min="13059" max="13059" width="12.5078125" style="1" customWidth="1"/>
    <col min="13060" max="13061" width="0" style="1" hidden="1" customWidth="1"/>
    <col min="13062" max="13308" width="20.84765625" style="1"/>
    <col min="13309" max="13309" width="4.16796875" style="1" customWidth="1"/>
    <col min="13310" max="13310" width="50.71484375" style="1" customWidth="1"/>
    <col min="13311" max="13314" width="10.76171875" style="1" customWidth="1"/>
    <col min="13315" max="13315" width="12.5078125" style="1" customWidth="1"/>
    <col min="13316" max="13317" width="0" style="1" hidden="1" customWidth="1"/>
    <col min="13318" max="13564" width="20.84765625" style="1"/>
    <col min="13565" max="13565" width="4.16796875" style="1" customWidth="1"/>
    <col min="13566" max="13566" width="50.71484375" style="1" customWidth="1"/>
    <col min="13567" max="13570" width="10.76171875" style="1" customWidth="1"/>
    <col min="13571" max="13571" width="12.5078125" style="1" customWidth="1"/>
    <col min="13572" max="13573" width="0" style="1" hidden="1" customWidth="1"/>
    <col min="13574" max="13820" width="20.84765625" style="1"/>
    <col min="13821" max="13821" width="4.16796875" style="1" customWidth="1"/>
    <col min="13822" max="13822" width="50.71484375" style="1" customWidth="1"/>
    <col min="13823" max="13826" width="10.76171875" style="1" customWidth="1"/>
    <col min="13827" max="13827" width="12.5078125" style="1" customWidth="1"/>
    <col min="13828" max="13829" width="0" style="1" hidden="1" customWidth="1"/>
    <col min="13830" max="14076" width="20.84765625" style="1"/>
    <col min="14077" max="14077" width="4.16796875" style="1" customWidth="1"/>
    <col min="14078" max="14078" width="50.71484375" style="1" customWidth="1"/>
    <col min="14079" max="14082" width="10.76171875" style="1" customWidth="1"/>
    <col min="14083" max="14083" width="12.5078125" style="1" customWidth="1"/>
    <col min="14084" max="14085" width="0" style="1" hidden="1" customWidth="1"/>
    <col min="14086" max="14332" width="20.84765625" style="1"/>
    <col min="14333" max="14333" width="4.16796875" style="1" customWidth="1"/>
    <col min="14334" max="14334" width="50.71484375" style="1" customWidth="1"/>
    <col min="14335" max="14338" width="10.76171875" style="1" customWidth="1"/>
    <col min="14339" max="14339" width="12.5078125" style="1" customWidth="1"/>
    <col min="14340" max="14341" width="0" style="1" hidden="1" customWidth="1"/>
    <col min="14342" max="14588" width="20.84765625" style="1"/>
    <col min="14589" max="14589" width="4.16796875" style="1" customWidth="1"/>
    <col min="14590" max="14590" width="50.71484375" style="1" customWidth="1"/>
    <col min="14591" max="14594" width="10.76171875" style="1" customWidth="1"/>
    <col min="14595" max="14595" width="12.5078125" style="1" customWidth="1"/>
    <col min="14596" max="14597" width="0" style="1" hidden="1" customWidth="1"/>
    <col min="14598" max="14844" width="20.84765625" style="1"/>
    <col min="14845" max="14845" width="4.16796875" style="1" customWidth="1"/>
    <col min="14846" max="14846" width="50.71484375" style="1" customWidth="1"/>
    <col min="14847" max="14850" width="10.76171875" style="1" customWidth="1"/>
    <col min="14851" max="14851" width="12.5078125" style="1" customWidth="1"/>
    <col min="14852" max="14853" width="0" style="1" hidden="1" customWidth="1"/>
    <col min="14854" max="15100" width="20.84765625" style="1"/>
    <col min="15101" max="15101" width="4.16796875" style="1" customWidth="1"/>
    <col min="15102" max="15102" width="50.71484375" style="1" customWidth="1"/>
    <col min="15103" max="15106" width="10.76171875" style="1" customWidth="1"/>
    <col min="15107" max="15107" width="12.5078125" style="1" customWidth="1"/>
    <col min="15108" max="15109" width="0" style="1" hidden="1" customWidth="1"/>
    <col min="15110" max="15356" width="20.84765625" style="1"/>
    <col min="15357" max="15357" width="4.16796875" style="1" customWidth="1"/>
    <col min="15358" max="15358" width="50.71484375" style="1" customWidth="1"/>
    <col min="15359" max="15362" width="10.76171875" style="1" customWidth="1"/>
    <col min="15363" max="15363" width="12.5078125" style="1" customWidth="1"/>
    <col min="15364" max="15365" width="0" style="1" hidden="1" customWidth="1"/>
    <col min="15366" max="15612" width="20.84765625" style="1"/>
    <col min="15613" max="15613" width="4.16796875" style="1" customWidth="1"/>
    <col min="15614" max="15614" width="50.71484375" style="1" customWidth="1"/>
    <col min="15615" max="15618" width="10.76171875" style="1" customWidth="1"/>
    <col min="15619" max="15619" width="12.5078125" style="1" customWidth="1"/>
    <col min="15620" max="15621" width="0" style="1" hidden="1" customWidth="1"/>
    <col min="15622" max="15868" width="20.84765625" style="1"/>
    <col min="15869" max="15869" width="4.16796875" style="1" customWidth="1"/>
    <col min="15870" max="15870" width="50.71484375" style="1" customWidth="1"/>
    <col min="15871" max="15874" width="10.76171875" style="1" customWidth="1"/>
    <col min="15875" max="15875" width="12.5078125" style="1" customWidth="1"/>
    <col min="15876" max="15877" width="0" style="1" hidden="1" customWidth="1"/>
    <col min="15878" max="16124" width="20.84765625" style="1"/>
    <col min="16125" max="16125" width="4.16796875" style="1" customWidth="1"/>
    <col min="16126" max="16126" width="50.71484375" style="1" customWidth="1"/>
    <col min="16127" max="16130" width="10.76171875" style="1" customWidth="1"/>
    <col min="16131" max="16131" width="12.5078125" style="1" customWidth="1"/>
    <col min="16132" max="16133" width="0" style="1" hidden="1" customWidth="1"/>
    <col min="16134" max="16384" width="20.84765625" style="1"/>
  </cols>
  <sheetData>
    <row r="2" spans="1:9" x14ac:dyDescent="0.2">
      <c r="B2" s="100" t="s">
        <v>37</v>
      </c>
      <c r="C2" s="100"/>
      <c r="D2" s="100"/>
      <c r="E2" s="100"/>
      <c r="F2" s="100"/>
    </row>
    <row r="3" spans="1:9" x14ac:dyDescent="0.2">
      <c r="B3" s="3"/>
      <c r="C3" s="4"/>
      <c r="D3" s="5"/>
      <c r="E3" s="5"/>
      <c r="F3" s="5"/>
    </row>
    <row r="4" spans="1:9" ht="15" thickBot="1" x14ac:dyDescent="0.25">
      <c r="B4" s="3"/>
      <c r="C4" s="4"/>
      <c r="D4" s="5"/>
      <c r="E4" s="5"/>
      <c r="F4" s="5"/>
    </row>
    <row r="5" spans="1:9" s="10" customFormat="1" x14ac:dyDescent="0.2">
      <c r="A5" s="6"/>
      <c r="B5" s="7" t="s">
        <v>38</v>
      </c>
      <c r="C5" s="8" t="s">
        <v>39</v>
      </c>
      <c r="D5" s="7" t="s">
        <v>40</v>
      </c>
      <c r="E5" s="7" t="s">
        <v>5</v>
      </c>
      <c r="F5" s="7" t="s">
        <v>40</v>
      </c>
      <c r="G5" s="9" t="s">
        <v>41</v>
      </c>
    </row>
    <row r="6" spans="1:9" x14ac:dyDescent="0.2">
      <c r="A6" s="11">
        <v>1</v>
      </c>
      <c r="B6" s="12" t="s">
        <v>42</v>
      </c>
      <c r="C6" s="13"/>
      <c r="D6" s="14"/>
      <c r="E6" s="15"/>
      <c r="F6" s="15"/>
      <c r="G6" s="16">
        <f>SUM(G7:I9)</f>
        <v>13220000</v>
      </c>
      <c r="H6" s="16">
        <f>SUM(H7:I9)</f>
        <v>0</v>
      </c>
      <c r="I6" s="16">
        <f>SUM(I7:I9)</f>
        <v>0</v>
      </c>
    </row>
    <row r="7" spans="1:9" x14ac:dyDescent="0.2">
      <c r="A7" s="17"/>
      <c r="B7" s="18" t="s">
        <v>43</v>
      </c>
      <c r="C7" s="19">
        <v>200000</v>
      </c>
      <c r="D7" s="20" t="s">
        <v>44</v>
      </c>
      <c r="E7" s="21">
        <v>10</v>
      </c>
      <c r="F7" s="20" t="s">
        <v>45</v>
      </c>
      <c r="G7" s="22">
        <f>C7*E7</f>
        <v>2000000</v>
      </c>
    </row>
    <row r="8" spans="1:9" x14ac:dyDescent="0.2">
      <c r="A8" s="17"/>
      <c r="B8" s="23" t="s">
        <v>46</v>
      </c>
      <c r="C8" s="19">
        <v>150000</v>
      </c>
      <c r="D8" s="20" t="s">
        <v>44</v>
      </c>
      <c r="E8" s="21">
        <v>66</v>
      </c>
      <c r="F8" s="20" t="s">
        <v>45</v>
      </c>
      <c r="G8" s="22">
        <f>C8*E8</f>
        <v>9900000</v>
      </c>
    </row>
    <row r="9" spans="1:9" x14ac:dyDescent="0.2">
      <c r="A9" s="17"/>
      <c r="B9" s="23" t="s">
        <v>47</v>
      </c>
      <c r="C9" s="19">
        <v>20000</v>
      </c>
      <c r="D9" s="20" t="s">
        <v>44</v>
      </c>
      <c r="E9" s="21">
        <v>66</v>
      </c>
      <c r="F9" s="20" t="s">
        <v>45</v>
      </c>
      <c r="G9" s="22">
        <f>C9*E9</f>
        <v>1320000</v>
      </c>
    </row>
    <row r="10" spans="1:9" x14ac:dyDescent="0.2">
      <c r="A10" s="11">
        <v>2</v>
      </c>
      <c r="B10" s="12" t="s">
        <v>48</v>
      </c>
      <c r="C10" s="13"/>
      <c r="D10" s="14"/>
      <c r="E10" s="15"/>
      <c r="F10" s="15"/>
      <c r="G10" s="16">
        <f>SUM(G11:I13)</f>
        <v>5280000</v>
      </c>
      <c r="H10" s="16">
        <f>SUM(H11:I13)</f>
        <v>0</v>
      </c>
      <c r="I10" s="16">
        <f>SUM(I11:I13)</f>
        <v>0</v>
      </c>
    </row>
    <row r="11" spans="1:9" x14ac:dyDescent="0.2">
      <c r="A11" s="17"/>
      <c r="B11" s="18" t="s">
        <v>49</v>
      </c>
      <c r="C11" s="19">
        <v>5000</v>
      </c>
      <c r="D11" s="20" t="s">
        <v>44</v>
      </c>
      <c r="E11" s="21">
        <v>132</v>
      </c>
      <c r="F11" s="20" t="s">
        <v>50</v>
      </c>
      <c r="G11" s="22">
        <f>C11*E11</f>
        <v>660000</v>
      </c>
    </row>
    <row r="12" spans="1:9" x14ac:dyDescent="0.2">
      <c r="A12" s="17"/>
      <c r="B12" s="23" t="s">
        <v>51</v>
      </c>
      <c r="C12" s="19">
        <v>15000</v>
      </c>
      <c r="D12" s="20" t="s">
        <v>44</v>
      </c>
      <c r="E12" s="21">
        <f>66*2</f>
        <v>132</v>
      </c>
      <c r="F12" s="20" t="s">
        <v>50</v>
      </c>
      <c r="G12" s="22">
        <f>C12*E12</f>
        <v>1980000</v>
      </c>
    </row>
    <row r="13" spans="1:9" x14ac:dyDescent="0.2">
      <c r="A13" s="17"/>
      <c r="B13" s="23" t="s">
        <v>52</v>
      </c>
      <c r="C13" s="19">
        <v>20000</v>
      </c>
      <c r="D13" s="20" t="s">
        <v>44</v>
      </c>
      <c r="E13" s="21">
        <v>132</v>
      </c>
      <c r="F13" s="20" t="s">
        <v>50</v>
      </c>
      <c r="G13" s="22">
        <f>C13*E13</f>
        <v>2640000</v>
      </c>
    </row>
    <row r="14" spans="1:9" x14ac:dyDescent="0.2">
      <c r="A14" s="11">
        <v>3</v>
      </c>
      <c r="B14" s="24" t="s">
        <v>53</v>
      </c>
      <c r="C14" s="25"/>
      <c r="D14" s="14"/>
      <c r="E14" s="26"/>
      <c r="F14" s="14"/>
      <c r="G14" s="16">
        <f>SUM(G15:G15)</f>
        <v>500000</v>
      </c>
      <c r="H14" s="16">
        <f>SUM(H15:H15)</f>
        <v>0</v>
      </c>
      <c r="I14" s="16">
        <f>SUM(I15:I15)</f>
        <v>0</v>
      </c>
    </row>
    <row r="15" spans="1:9" ht="15" thickBot="1" x14ac:dyDescent="0.25">
      <c r="A15" s="17"/>
      <c r="B15" s="27" t="s">
        <v>54</v>
      </c>
      <c r="C15" s="28">
        <v>500000</v>
      </c>
      <c r="D15" s="20" t="s">
        <v>44</v>
      </c>
      <c r="E15" s="29">
        <v>1</v>
      </c>
      <c r="F15" s="30"/>
      <c r="G15" s="22">
        <f>C15*E15</f>
        <v>500000</v>
      </c>
      <c r="I15" s="31"/>
    </row>
    <row r="16" spans="1:9" ht="15.75" thickBot="1" x14ac:dyDescent="0.25">
      <c r="A16" s="32"/>
      <c r="B16" s="33" t="s">
        <v>55</v>
      </c>
      <c r="C16" s="34"/>
      <c r="D16" s="33"/>
      <c r="E16" s="33"/>
      <c r="F16" s="33"/>
      <c r="G16" s="35">
        <f>G14+G10+G6</f>
        <v>19000000</v>
      </c>
      <c r="H16" s="35" t="e">
        <f>H14+#REF!+H10+H6</f>
        <v>#REF!</v>
      </c>
      <c r="I16" s="35" t="e">
        <f>I14+#REF!+I10+I6</f>
        <v>#REF!</v>
      </c>
    </row>
    <row r="17" spans="2:7" ht="25.5" x14ac:dyDescent="0.2">
      <c r="B17" s="47" t="s">
        <v>107</v>
      </c>
      <c r="C17" s="37">
        <v>1000000</v>
      </c>
      <c r="D17" s="46" t="s">
        <v>44</v>
      </c>
      <c r="E17" s="46">
        <v>5</v>
      </c>
      <c r="F17" s="46" t="s">
        <v>50</v>
      </c>
      <c r="G17" s="2">
        <f>C17*E17</f>
        <v>5000000</v>
      </c>
    </row>
    <row r="18" spans="2:7" ht="15" x14ac:dyDescent="0.2">
      <c r="B18" s="38" t="s">
        <v>56</v>
      </c>
      <c r="C18" s="39"/>
      <c r="D18" s="40"/>
      <c r="E18" s="40"/>
      <c r="F18" s="40"/>
      <c r="G18" s="41">
        <f>SUM(G16:G17)</f>
        <v>24000000</v>
      </c>
    </row>
    <row r="19" spans="2:7" ht="15" x14ac:dyDescent="0.2">
      <c r="B19" s="42"/>
      <c r="C19" s="43"/>
      <c r="D19" s="44"/>
      <c r="E19" s="44"/>
      <c r="F19" s="44"/>
      <c r="G19" s="45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Рамочный бюджет Губ СО</vt:lpstr>
      <vt:lpstr>ДГ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2015-06-09T11:26:01Z</dcterms:modified>
</cp:coreProperties>
</file>